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ank\Dropbox (AfTF)\For Campaign Staff Only\Research &amp; Policy -- Corporate Taxes\Companies\Prescription Drug Industry\ATF-HCAN Fact Sheet Tables 11-2019\"/>
    </mc:Choice>
  </mc:AlternateContent>
  <xr:revisionPtr revIDLastSave="0" documentId="13_ncr:1_{BC49D5F6-B2D9-4C7D-84D6-3A7B36F3A6EB}" xr6:coauthVersionLast="45" xr6:coauthVersionMax="45" xr10:uidLastSave="{00000000-0000-0000-0000-000000000000}"/>
  <bookViews>
    <workbookView xWindow="-120" yWindow="-120" windowWidth="20730" windowHeight="11160" xr2:uid="{B65D65FB-52EF-2545-A13C-7C908665510B}"/>
  </bookViews>
  <sheets>
    <sheet name="Sheet1" sheetId="1" r:id="rId1"/>
  </sheets>
  <definedNames>
    <definedName name="_xlnm.Print_Area" localSheetId="0">Sheet1!$A$1:$P$50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22" i="1" l="1"/>
  <c r="I22" i="1"/>
  <c r="G22" i="1"/>
  <c r="E22" i="1"/>
  <c r="C22" i="1"/>
  <c r="M22" i="1"/>
  <c r="L22" i="1"/>
  <c r="J22" i="1" l="1"/>
  <c r="H22" i="1"/>
  <c r="F22" i="1"/>
  <c r="D22" i="1"/>
  <c r="B22" i="1"/>
  <c r="N21" i="1"/>
  <c r="N20" i="1"/>
  <c r="C46" i="1" l="1"/>
  <c r="C47" i="1" s="1"/>
  <c r="C38" i="1"/>
  <c r="C39" i="1" s="1"/>
  <c r="N24" i="1" l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J27" i="1"/>
  <c r="N22" i="1" l="1"/>
  <c r="P5" i="1"/>
  <c r="O5" i="1"/>
  <c r="O6" i="1"/>
  <c r="P6" i="1"/>
  <c r="O7" i="1"/>
  <c r="P7" i="1"/>
  <c r="O8" i="1"/>
  <c r="P8" i="1"/>
  <c r="O9" i="1"/>
  <c r="P9" i="1"/>
  <c r="O17" i="1"/>
  <c r="P17" i="1"/>
  <c r="P11" i="1"/>
  <c r="O11" i="1"/>
  <c r="O13" i="1"/>
  <c r="P13" i="1"/>
  <c r="O14" i="1"/>
  <c r="P14" i="1"/>
  <c r="O15" i="1"/>
  <c r="P15" i="1"/>
  <c r="O16" i="1"/>
  <c r="P16" i="1"/>
  <c r="O10" i="1"/>
  <c r="P10" i="1"/>
  <c r="O18" i="1"/>
  <c r="P18" i="1"/>
  <c r="P19" i="1"/>
  <c r="O19" i="1"/>
  <c r="O12" i="1"/>
  <c r="P12" i="1"/>
  <c r="J29" i="1"/>
  <c r="J31" i="1" s="1"/>
  <c r="H27" i="1" l="1"/>
  <c r="F27" i="1"/>
  <c r="F29" i="1" l="1"/>
  <c r="F31" i="1" s="1"/>
  <c r="H29" i="1"/>
  <c r="H31" i="1" s="1"/>
  <c r="N26" i="1"/>
  <c r="N25" i="1"/>
  <c r="P22" i="1" l="1"/>
  <c r="O22" i="1"/>
</calcChain>
</file>

<file path=xl/sharedStrings.xml><?xml version="1.0" encoding="utf-8"?>
<sst xmlns="http://schemas.openxmlformats.org/spreadsheetml/2006/main" count="84" uniqueCount="47">
  <si>
    <t>Invega</t>
  </si>
  <si>
    <t>Invega Sustenna</t>
  </si>
  <si>
    <t xml:space="preserve"> </t>
  </si>
  <si>
    <t>Invega Trinza</t>
  </si>
  <si>
    <t>Prezista</t>
  </si>
  <si>
    <t>Lyrica</t>
  </si>
  <si>
    <t>Humalog</t>
  </si>
  <si>
    <t>Humira</t>
  </si>
  <si>
    <t>Brand Name</t>
  </si>
  <si>
    <t>Total Spending</t>
  </si>
  <si>
    <t>Average Spending Per Dosage Unit (Weighted)</t>
  </si>
  <si>
    <t>Enbrel</t>
  </si>
  <si>
    <t>Atripla</t>
  </si>
  <si>
    <t>Revlimid</t>
  </si>
  <si>
    <t>Truvada</t>
  </si>
  <si>
    <t>Neulasta</t>
  </si>
  <si>
    <t>Isentress</t>
  </si>
  <si>
    <t>Complera</t>
  </si>
  <si>
    <t>Remicade</t>
  </si>
  <si>
    <t>Viekira Pak</t>
  </si>
  <si>
    <t>Tecfidera</t>
  </si>
  <si>
    <t>Stribild</t>
  </si>
  <si>
    <t>Harvoni</t>
  </si>
  <si>
    <t>Sovaldi</t>
  </si>
  <si>
    <t>GRAND TOTALS</t>
  </si>
  <si>
    <t>ALL SPENDING</t>
  </si>
  <si>
    <t>TOTALS</t>
  </si>
  <si>
    <t>SHARE</t>
  </si>
  <si>
    <t>Change in Average Spending Per Dosage Unit (2016-2017)</t>
  </si>
  <si>
    <t>Annual Growth Rate in Average Spending Per Dosage Unit (2013-2017)</t>
  </si>
  <si>
    <t>2015-17</t>
  </si>
  <si>
    <t>2014-17</t>
  </si>
  <si>
    <t>Total         % Price Increase 2013-17</t>
  </si>
  <si>
    <t>CPI</t>
  </si>
  <si>
    <t>Rate</t>
  </si>
  <si>
    <t>Source:</t>
  </si>
  <si>
    <t>https://www.bls.gov/cpi/tables/supplemental-files/historical-cpi-u-201908.pdf</t>
  </si>
  <si>
    <t>Rx CPI</t>
  </si>
  <si>
    <t>Difference</t>
  </si>
  <si>
    <t>https://www.bls.gov/cpi/tables/supplemental-files/home.htm</t>
  </si>
  <si>
    <t>BLS, CPI, "Archived Consumer Price Index Supplemental Files": 2014 &amp; 2018</t>
  </si>
  <si>
    <t>Number of Times General Inflation Rate of 4.79%</t>
  </si>
  <si>
    <t>Number of Times Prescription Drug Inflation Rate of 18.70%</t>
  </si>
  <si>
    <t>PRICE DROP</t>
  </si>
  <si>
    <t xml:space="preserve">Source: </t>
  </si>
  <si>
    <t>https://www.cms.gov/Research-Statistics-Data-and-Systems/Statistics-Trends-and-Reports/Information-on-Prescription-Drugs/Downloads/Medicaid_Drug_Spending_Data.zip</t>
  </si>
  <si>
    <t>MEDICAID PRESCRIPTION DRUG PRICE INCREASES (2013 - 2017)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</si>
</sst>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"/>
    <numFmt numFmtId="165" formatCode="0.0%"/>
    <numFmt numFmtId="166" formatCode="&quot;$&quot;#,##0"/>
  </numFmts>
  <fonts count="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2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u/>
      <sz val="10"/>
      <color theme="1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8">
    <xf numFmtId="0" fontId="0" fillId="0" borderId="0" xfId="0"/>
    <xf numFmtId="0" fontId="4" fillId="2" borderId="1" xfId="0" applyFont="1" applyFill="1" applyBorder="1"/>
    <xf numFmtId="0" fontId="4" fillId="2" borderId="1" xfId="0" applyFont="1" applyFill="1" applyBorder="1" applyAlignment="1">
      <alignment horizontal="right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wrapText="1"/>
    </xf>
    <xf numFmtId="166" fontId="4" fillId="2" borderId="1" xfId="0" applyNumberFormat="1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165" fontId="4" fillId="2" borderId="1" xfId="1" applyNumberFormat="1" applyFont="1" applyFill="1" applyBorder="1" applyAlignment="1">
      <alignment horizontal="center" wrapText="1"/>
    </xf>
    <xf numFmtId="0" fontId="5" fillId="2" borderId="1" xfId="0" applyFont="1" applyFill="1" applyBorder="1"/>
    <xf numFmtId="164" fontId="5" fillId="2" borderId="1" xfId="0" applyNumberFormat="1" applyFont="1" applyFill="1" applyBorder="1"/>
    <xf numFmtId="165" fontId="5" fillId="2" borderId="1" xfId="1" applyNumberFormat="1" applyFont="1" applyFill="1" applyBorder="1"/>
    <xf numFmtId="1" fontId="5" fillId="2" borderId="1" xfId="1" applyNumberFormat="1" applyFont="1" applyFill="1" applyBorder="1" applyAlignment="1">
      <alignment horizontal="center"/>
    </xf>
    <xf numFmtId="1" fontId="5" fillId="2" borderId="1" xfId="0" applyNumberFormat="1" applyFont="1" applyFill="1" applyBorder="1" applyAlignment="1">
      <alignment horizontal="center"/>
    </xf>
    <xf numFmtId="164" fontId="4" fillId="2" borderId="1" xfId="0" applyNumberFormat="1" applyFont="1" applyFill="1" applyBorder="1"/>
    <xf numFmtId="165" fontId="4" fillId="2" borderId="1" xfId="0" applyNumberFormat="1" applyFont="1" applyFill="1" applyBorder="1"/>
    <xf numFmtId="0" fontId="6" fillId="2" borderId="1" xfId="2" applyFont="1" applyFill="1" applyBorder="1"/>
    <xf numFmtId="0" fontId="5" fillId="0" borderId="1" xfId="0" applyFont="1" applyBorder="1"/>
    <xf numFmtId="17" fontId="4" fillId="0" borderId="1" xfId="0" applyNumberFormat="1" applyFont="1" applyBorder="1"/>
    <xf numFmtId="10" fontId="5" fillId="2" borderId="1" xfId="1" applyNumberFormat="1" applyFont="1" applyFill="1" applyBorder="1"/>
    <xf numFmtId="0" fontId="6" fillId="0" borderId="0" xfId="2" applyFont="1"/>
    <xf numFmtId="17" fontId="4" fillId="2" borderId="1" xfId="0" applyNumberFormat="1" applyFont="1" applyFill="1" applyBorder="1"/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0" xfId="0" applyFont="1"/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3" fillId="0" borderId="0" xfId="0" applyFont="1" applyFill="1"/>
    <xf numFmtId="0" fontId="3" fillId="0" borderId="0" xfId="0" applyFont="1"/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</xdr:colOff>
      <xdr:row>0</xdr:row>
      <xdr:rowOff>57150</xdr:rowOff>
    </xdr:from>
    <xdr:ext cx="1479550" cy="290195"/>
    <xdr:pic>
      <xdr:nvPicPr>
        <xdr:cNvPr id="2" name="Picture 1">
          <a:extLst>
            <a:ext uri="{FF2B5EF4-FFF2-40B4-BE49-F238E27FC236}">
              <a16:creationId xmlns:a16="http://schemas.microsoft.com/office/drawing/2014/main" id="{087AB95F-4AAF-4C7B-B49A-A20A14D10C2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57150"/>
          <a:ext cx="1479550" cy="29019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ms.gov/Research-Statistics-Data-and-Systems/Statistics-Trends-and-Reports/Information-on-Prescription-Drugs/Downloads/Medicaid_Drug_Spending_Data.zip" TargetMode="External"/><Relationship Id="rId2" Type="http://schemas.openxmlformats.org/officeDocument/2006/relationships/hyperlink" Target="https://www.bls.gov/cpi/tables/supplemental-files/home.htm" TargetMode="External"/><Relationship Id="rId1" Type="http://schemas.openxmlformats.org/officeDocument/2006/relationships/hyperlink" Target="https://www.bls.gov/cpi/tables/supplemental-files/historical-cpi-u-201908.pdf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99B836-506B-7845-A5CD-6657A818F4B5}">
  <dimension ref="A1:R54"/>
  <sheetViews>
    <sheetView tabSelected="1" topLeftCell="A13" workbookViewId="0">
      <selection activeCell="C4" sqref="C4"/>
    </sheetView>
  </sheetViews>
  <sheetFormatPr defaultColWidth="11" defaultRowHeight="12.75" x14ac:dyDescent="0.2"/>
  <cols>
    <col min="1" max="1" width="15.5" style="8" customWidth="1"/>
    <col min="2" max="2" width="12.375" style="8" customWidth="1"/>
    <col min="3" max="3" width="9.875" style="8" bestFit="1" customWidth="1"/>
    <col min="4" max="4" width="12.125" style="8" bestFit="1" customWidth="1"/>
    <col min="5" max="5" width="9.875" style="8" bestFit="1" customWidth="1"/>
    <col min="6" max="6" width="13" style="8" bestFit="1" customWidth="1"/>
    <col min="7" max="7" width="9.875" style="8" bestFit="1" customWidth="1"/>
    <col min="8" max="8" width="13" style="8" bestFit="1" customWidth="1"/>
    <col min="9" max="9" width="9.875" style="8" bestFit="1" customWidth="1"/>
    <col min="10" max="10" width="13" style="8" bestFit="1" customWidth="1"/>
    <col min="11" max="12" width="9.875" style="8" bestFit="1" customWidth="1"/>
    <col min="13" max="13" width="10.625" style="8" bestFit="1" customWidth="1"/>
    <col min="14" max="14" width="6.5" style="8" bestFit="1" customWidth="1"/>
    <col min="15" max="15" width="10" style="1" bestFit="1" customWidth="1"/>
    <col min="16" max="16" width="10.5" style="8" bestFit="1" customWidth="1"/>
    <col min="17" max="16384" width="11" style="8"/>
  </cols>
  <sheetData>
    <row r="1" spans="1:18" s="21" customFormat="1" ht="33" customHeight="1" x14ac:dyDescent="0.2">
      <c r="C1" s="22"/>
      <c r="D1" s="22"/>
      <c r="E1" s="22"/>
      <c r="O1" s="23"/>
    </row>
    <row r="2" spans="1:18" s="27" customFormat="1" ht="15.75" x14ac:dyDescent="0.25">
      <c r="A2" s="26" t="s">
        <v>46</v>
      </c>
      <c r="B2" s="26"/>
      <c r="C2" s="26"/>
      <c r="D2" s="26"/>
    </row>
    <row r="3" spans="1:18" s="1" customFormat="1" x14ac:dyDescent="0.2">
      <c r="B3" s="24">
        <v>2013</v>
      </c>
      <c r="C3" s="25"/>
      <c r="D3" s="24">
        <v>2014</v>
      </c>
      <c r="E3" s="25"/>
      <c r="F3" s="24">
        <v>2015</v>
      </c>
      <c r="G3" s="25"/>
      <c r="H3" s="24">
        <v>2016</v>
      </c>
      <c r="I3" s="25"/>
      <c r="J3" s="24">
        <v>2017</v>
      </c>
      <c r="K3" s="25"/>
      <c r="O3" s="3"/>
      <c r="P3" s="3"/>
    </row>
    <row r="4" spans="1:18" s="4" customFormat="1" ht="76.5" x14ac:dyDescent="0.2">
      <c r="A4" s="4" t="s">
        <v>8</v>
      </c>
      <c r="B4" s="5" t="s">
        <v>9</v>
      </c>
      <c r="C4" s="6" t="s">
        <v>10</v>
      </c>
      <c r="D4" s="5" t="s">
        <v>9</v>
      </c>
      <c r="E4" s="6" t="s">
        <v>10</v>
      </c>
      <c r="F4" s="5" t="s">
        <v>9</v>
      </c>
      <c r="G4" s="6" t="s">
        <v>10</v>
      </c>
      <c r="H4" s="5" t="s">
        <v>9</v>
      </c>
      <c r="I4" s="6" t="s">
        <v>10</v>
      </c>
      <c r="J4" s="5" t="s">
        <v>9</v>
      </c>
      <c r="K4" s="6" t="s">
        <v>10</v>
      </c>
      <c r="L4" s="6" t="s">
        <v>28</v>
      </c>
      <c r="M4" s="6" t="s">
        <v>29</v>
      </c>
      <c r="N4" s="7" t="s">
        <v>32</v>
      </c>
      <c r="O4" s="6" t="s">
        <v>41</v>
      </c>
      <c r="P4" s="6" t="s">
        <v>42</v>
      </c>
    </row>
    <row r="5" spans="1:18" x14ac:dyDescent="0.2">
      <c r="A5" s="8" t="s">
        <v>4</v>
      </c>
      <c r="B5" s="9">
        <v>215921457.22</v>
      </c>
      <c r="C5" s="9">
        <v>31.147969177</v>
      </c>
      <c r="D5" s="9">
        <v>318584298.86000001</v>
      </c>
      <c r="E5" s="9">
        <v>34.821268697999997</v>
      </c>
      <c r="F5" s="9">
        <v>334095459.06999999</v>
      </c>
      <c r="G5" s="9">
        <v>37.780016146999998</v>
      </c>
      <c r="H5" s="9">
        <v>288828955.93000001</v>
      </c>
      <c r="I5" s="9">
        <v>40.685271356000001</v>
      </c>
      <c r="J5" s="9">
        <v>240034146.81999999</v>
      </c>
      <c r="K5" s="9">
        <v>43.330468318000001</v>
      </c>
      <c r="L5" s="10">
        <v>6.5016082599999997E-2</v>
      </c>
      <c r="M5" s="10">
        <v>8.6029999999999995E-2</v>
      </c>
      <c r="N5" s="10">
        <f t="shared" ref="N5:N19" si="0">(K5-C5)/C5</f>
        <v>0.39111696405541879</v>
      </c>
      <c r="O5" s="11">
        <f>(N5/4.79)*100</f>
        <v>8.165281086751957</v>
      </c>
      <c r="P5" s="12">
        <f>(N5/18.7)*100</f>
        <v>2.0915345671412773</v>
      </c>
    </row>
    <row r="6" spans="1:18" x14ac:dyDescent="0.2">
      <c r="A6" s="8" t="s">
        <v>5</v>
      </c>
      <c r="B6" s="9">
        <v>247204863.84999999</v>
      </c>
      <c r="C6" s="9">
        <v>3.5770735188999998</v>
      </c>
      <c r="D6" s="9">
        <v>340771924.52999997</v>
      </c>
      <c r="E6" s="9">
        <v>4.3724885753000002</v>
      </c>
      <c r="F6" s="9">
        <v>503315923.04000002</v>
      </c>
      <c r="G6" s="9">
        <v>5.3621186315999996</v>
      </c>
      <c r="H6" s="9">
        <v>640636363.19000006</v>
      </c>
      <c r="I6" s="9">
        <v>5.9590988313000004</v>
      </c>
      <c r="J6" s="9">
        <v>721237876.24000001</v>
      </c>
      <c r="K6" s="9">
        <v>6.5401851429000004</v>
      </c>
      <c r="L6" s="10">
        <v>9.7512447500000002E-2</v>
      </c>
      <c r="M6" s="10">
        <v>0.16283</v>
      </c>
      <c r="N6" s="10">
        <f t="shared" si="0"/>
        <v>0.82836195799274459</v>
      </c>
      <c r="O6" s="11">
        <f t="shared" ref="O6:O22" si="1">(N6/4.79)*100</f>
        <v>17.293569060391327</v>
      </c>
      <c r="P6" s="12">
        <f t="shared" ref="P6:P22" si="2">(N6/18.7)*100</f>
        <v>4.4297430908702928</v>
      </c>
    </row>
    <row r="7" spans="1:18" x14ac:dyDescent="0.2">
      <c r="A7" s="8" t="s">
        <v>11</v>
      </c>
      <c r="B7" s="9">
        <v>96416303.150000006</v>
      </c>
      <c r="C7" s="9">
        <v>513.76994978000005</v>
      </c>
      <c r="D7" s="9">
        <v>109331190.66</v>
      </c>
      <c r="E7" s="9">
        <v>588.84425143999999</v>
      </c>
      <c r="F7" s="9">
        <v>138700324.16</v>
      </c>
      <c r="G7" s="9">
        <v>761.62142888000005</v>
      </c>
      <c r="H7" s="9">
        <v>171486703.33000001</v>
      </c>
      <c r="I7" s="9">
        <v>865.72348317000001</v>
      </c>
      <c r="J7" s="9">
        <v>172385730.50999999</v>
      </c>
      <c r="K7" s="9">
        <v>986.78064087999996</v>
      </c>
      <c r="L7" s="10">
        <v>0.1398335151</v>
      </c>
      <c r="M7" s="10">
        <v>0.17723</v>
      </c>
      <c r="N7" s="10">
        <f t="shared" si="0"/>
        <v>0.92066632410585025</v>
      </c>
      <c r="O7" s="11">
        <f t="shared" si="1"/>
        <v>19.220591317449902</v>
      </c>
      <c r="P7" s="12">
        <f t="shared" si="2"/>
        <v>4.9233493267692534</v>
      </c>
    </row>
    <row r="8" spans="1:18" x14ac:dyDescent="0.2">
      <c r="A8" s="8" t="s">
        <v>7</v>
      </c>
      <c r="B8" s="9">
        <v>80237251.269999996</v>
      </c>
      <c r="C8" s="9">
        <v>1114.6126594</v>
      </c>
      <c r="D8" s="9">
        <v>101924077.31999999</v>
      </c>
      <c r="E8" s="9">
        <v>1296.7650985</v>
      </c>
      <c r="F8" s="9">
        <v>149427879.71000001</v>
      </c>
      <c r="G8" s="9">
        <v>1602.6355305</v>
      </c>
      <c r="H8" s="9">
        <v>222863740.38</v>
      </c>
      <c r="I8" s="9">
        <v>1906.6668305999999</v>
      </c>
      <c r="J8" s="9">
        <v>261979000.24000001</v>
      </c>
      <c r="K8" s="9">
        <v>2135.8492565000001</v>
      </c>
      <c r="L8" s="10">
        <v>0.1202005627</v>
      </c>
      <c r="M8" s="10">
        <v>0.17655000000000001</v>
      </c>
      <c r="N8" s="10">
        <f t="shared" si="0"/>
        <v>0.91622555018326768</v>
      </c>
      <c r="O8" s="11">
        <f t="shared" si="1"/>
        <v>19.127882049755065</v>
      </c>
      <c r="P8" s="12">
        <f t="shared" si="2"/>
        <v>4.8996018726377955</v>
      </c>
    </row>
    <row r="9" spans="1:18" x14ac:dyDescent="0.2">
      <c r="A9" s="8" t="s">
        <v>6</v>
      </c>
      <c r="B9" s="9">
        <v>163194501.46000001</v>
      </c>
      <c r="C9" s="9">
        <v>14.897647436</v>
      </c>
      <c r="D9" s="9">
        <v>237170749.34</v>
      </c>
      <c r="E9" s="9">
        <v>18.150564170999999</v>
      </c>
      <c r="F9" s="9">
        <v>355801181.42000002</v>
      </c>
      <c r="G9" s="9">
        <v>21.682143238999998</v>
      </c>
      <c r="H9" s="9">
        <v>452013204.01999998</v>
      </c>
      <c r="I9" s="9">
        <v>24.493479345000001</v>
      </c>
      <c r="J9" s="9">
        <v>499300027.69999999</v>
      </c>
      <c r="K9" s="9">
        <v>26.456949771000001</v>
      </c>
      <c r="L9" s="10">
        <v>8.0162985399999998E-2</v>
      </c>
      <c r="M9" s="10">
        <v>0.15440000000000001</v>
      </c>
      <c r="N9" s="10">
        <f t="shared" si="0"/>
        <v>0.77591461233450032</v>
      </c>
      <c r="O9" s="11">
        <f t="shared" si="1"/>
        <v>16.198634913037584</v>
      </c>
      <c r="P9" s="12">
        <f t="shared" si="2"/>
        <v>4.1492760017887722</v>
      </c>
    </row>
    <row r="10" spans="1:18" x14ac:dyDescent="0.2">
      <c r="A10" s="8" t="s">
        <v>0</v>
      </c>
      <c r="B10" s="9">
        <v>165115224.36000001</v>
      </c>
      <c r="C10" s="9">
        <v>22.980526207</v>
      </c>
      <c r="D10" s="9">
        <v>195685868.58000001</v>
      </c>
      <c r="E10" s="9">
        <v>27.380390850000001</v>
      </c>
      <c r="F10" s="9">
        <v>206895708.15000001</v>
      </c>
      <c r="G10" s="9">
        <v>31.518208068</v>
      </c>
      <c r="H10" s="9">
        <v>74389612.890000001</v>
      </c>
      <c r="I10" s="9">
        <v>34.409520692000001</v>
      </c>
      <c r="J10" s="9">
        <v>48791427.289999999</v>
      </c>
      <c r="K10" s="9">
        <v>35.812426762000001</v>
      </c>
      <c r="L10" s="10">
        <v>4.0770869299999998E-2</v>
      </c>
      <c r="M10" s="10">
        <v>0.1173</v>
      </c>
      <c r="N10" s="10">
        <f t="shared" si="0"/>
        <v>0.55838149394034897</v>
      </c>
      <c r="O10" s="11">
        <f t="shared" si="1"/>
        <v>11.657233693953005</v>
      </c>
      <c r="P10" s="12">
        <f t="shared" si="2"/>
        <v>2.9859972937986576</v>
      </c>
    </row>
    <row r="11" spans="1:18" x14ac:dyDescent="0.2">
      <c r="A11" s="8" t="s">
        <v>13</v>
      </c>
      <c r="B11" s="9">
        <v>94350715.640000001</v>
      </c>
      <c r="C11" s="9">
        <v>412.64632528999999</v>
      </c>
      <c r="D11" s="9">
        <v>113318166.68000001</v>
      </c>
      <c r="E11" s="9">
        <v>440.91187580000002</v>
      </c>
      <c r="F11" s="9">
        <v>144848027.38</v>
      </c>
      <c r="G11" s="9">
        <v>474.65438448999998</v>
      </c>
      <c r="H11" s="9">
        <v>183458342.09999999</v>
      </c>
      <c r="I11" s="9">
        <v>527.58340593000003</v>
      </c>
      <c r="J11" s="9">
        <v>247096779.62</v>
      </c>
      <c r="K11" s="9">
        <v>610.98268998000003</v>
      </c>
      <c r="L11" s="10">
        <v>0.15807791360000001</v>
      </c>
      <c r="M11" s="10">
        <v>0.10309</v>
      </c>
      <c r="N11" s="10">
        <f t="shared" si="0"/>
        <v>0.48064493134796005</v>
      </c>
      <c r="O11" s="11">
        <f t="shared" si="1"/>
        <v>10.034340946721503</v>
      </c>
      <c r="P11" s="12">
        <f t="shared" si="2"/>
        <v>2.5702937505238506</v>
      </c>
    </row>
    <row r="12" spans="1:18" x14ac:dyDescent="0.2">
      <c r="A12" s="8" t="s">
        <v>12</v>
      </c>
      <c r="B12" s="9">
        <v>494445974.14999998</v>
      </c>
      <c r="C12" s="9">
        <v>63.690313793000001</v>
      </c>
      <c r="D12" s="9">
        <v>579363530.47000003</v>
      </c>
      <c r="E12" s="9">
        <v>68.561173225000005</v>
      </c>
      <c r="F12" s="9">
        <v>604846914.14999998</v>
      </c>
      <c r="G12" s="9">
        <v>74.257277837000004</v>
      </c>
      <c r="H12" s="9">
        <v>513868087.54000002</v>
      </c>
      <c r="I12" s="9">
        <v>79.978883818</v>
      </c>
      <c r="J12" s="9">
        <v>361520524.89999998</v>
      </c>
      <c r="K12" s="9">
        <v>83.981536005999999</v>
      </c>
      <c r="L12" s="10">
        <v>5.00463622E-2</v>
      </c>
      <c r="M12" s="10">
        <v>7.1590000000000001E-2</v>
      </c>
      <c r="N12" s="10">
        <f t="shared" si="0"/>
        <v>0.3185919648464684</v>
      </c>
      <c r="O12" s="11">
        <f t="shared" si="1"/>
        <v>6.6511892452289851</v>
      </c>
      <c r="P12" s="12">
        <f t="shared" si="2"/>
        <v>1.7037003467725582</v>
      </c>
    </row>
    <row r="13" spans="1:18" x14ac:dyDescent="0.2">
      <c r="A13" s="8" t="s">
        <v>15</v>
      </c>
      <c r="B13" s="9">
        <v>225037002.66999999</v>
      </c>
      <c r="C13" s="9">
        <v>5052.2374424999998</v>
      </c>
      <c r="D13" s="9">
        <v>250666150.28999999</v>
      </c>
      <c r="E13" s="9">
        <v>5064.0484651999996</v>
      </c>
      <c r="F13" s="9">
        <v>295939490.31999999</v>
      </c>
      <c r="G13" s="9">
        <v>6142.6810683000003</v>
      </c>
      <c r="H13" s="9">
        <v>327614891.70999998</v>
      </c>
      <c r="I13" s="9">
        <v>6589.5963419</v>
      </c>
      <c r="J13" s="9">
        <v>361963437.25999999</v>
      </c>
      <c r="K13" s="9">
        <v>7735.4952569999996</v>
      </c>
      <c r="L13" s="10">
        <v>0.1738951607</v>
      </c>
      <c r="M13" s="10">
        <v>0.11237</v>
      </c>
      <c r="N13" s="10">
        <f t="shared" si="0"/>
        <v>0.53110287175502235</v>
      </c>
      <c r="O13" s="11">
        <f t="shared" si="1"/>
        <v>11.087742625365811</v>
      </c>
      <c r="P13" s="12">
        <f t="shared" si="2"/>
        <v>2.8401223088503871</v>
      </c>
    </row>
    <row r="14" spans="1:18" x14ac:dyDescent="0.2">
      <c r="A14" s="8" t="s">
        <v>1</v>
      </c>
      <c r="B14" s="9">
        <v>274881114.04000002</v>
      </c>
      <c r="C14" s="9">
        <v>1163.1718244000001</v>
      </c>
      <c r="D14" s="9">
        <v>376559263.48000002</v>
      </c>
      <c r="E14" s="9">
        <v>1236.2386377</v>
      </c>
      <c r="F14" s="9">
        <v>503479210.87</v>
      </c>
      <c r="G14" s="9">
        <v>1322.0554973000001</v>
      </c>
      <c r="H14" s="9">
        <v>599689337.85000002</v>
      </c>
      <c r="I14" s="9">
        <v>1418.2208350000001</v>
      </c>
      <c r="J14" s="9">
        <v>743456796.23000002</v>
      </c>
      <c r="K14" s="9">
        <v>1531.1698074000001</v>
      </c>
      <c r="L14" s="10">
        <v>7.9641315200000007E-2</v>
      </c>
      <c r="M14" s="10">
        <v>7.1139999999999995E-2</v>
      </c>
      <c r="N14" s="10">
        <f t="shared" si="0"/>
        <v>0.31637456760941118</v>
      </c>
      <c r="O14" s="11">
        <f t="shared" si="1"/>
        <v>6.6048970273363494</v>
      </c>
      <c r="P14" s="12">
        <f t="shared" si="2"/>
        <v>1.6918426075369581</v>
      </c>
    </row>
    <row r="15" spans="1:18" x14ac:dyDescent="0.2">
      <c r="A15" s="8" t="s">
        <v>17</v>
      </c>
      <c r="B15" s="9">
        <v>143763697.33000001</v>
      </c>
      <c r="C15" s="9">
        <v>65.498575896000006</v>
      </c>
      <c r="D15" s="9">
        <v>236870080.66</v>
      </c>
      <c r="E15" s="9">
        <v>69.891505749999993</v>
      </c>
      <c r="F15" s="9">
        <v>314021191.44999999</v>
      </c>
      <c r="G15" s="9">
        <v>74.107307246999994</v>
      </c>
      <c r="H15" s="9">
        <v>309421632.29000002</v>
      </c>
      <c r="I15" s="9">
        <v>82.039733272999996</v>
      </c>
      <c r="J15" s="9">
        <v>193869075.68000001</v>
      </c>
      <c r="K15" s="9">
        <v>85.671517600000001</v>
      </c>
      <c r="L15" s="10">
        <v>4.4268602300000001E-2</v>
      </c>
      <c r="M15" s="10">
        <v>6.9430000000000006E-2</v>
      </c>
      <c r="N15" s="10">
        <f t="shared" si="0"/>
        <v>0.30799053915356894</v>
      </c>
      <c r="O15" s="11">
        <f t="shared" si="1"/>
        <v>6.4298651180285784</v>
      </c>
      <c r="P15" s="12">
        <f t="shared" si="2"/>
        <v>1.6470082307677485</v>
      </c>
      <c r="R15" s="8" t="s">
        <v>2</v>
      </c>
    </row>
    <row r="16" spans="1:18" x14ac:dyDescent="0.2">
      <c r="A16" s="8" t="s">
        <v>14</v>
      </c>
      <c r="B16" s="9">
        <v>522333512.94999999</v>
      </c>
      <c r="C16" s="9">
        <v>41.692158964999997</v>
      </c>
      <c r="D16" s="9">
        <v>616663462.19000006</v>
      </c>
      <c r="E16" s="9">
        <v>43.527382478</v>
      </c>
      <c r="F16" s="9">
        <v>735793786.75999999</v>
      </c>
      <c r="G16" s="9">
        <v>46.323191997999999</v>
      </c>
      <c r="H16" s="9">
        <v>754066732.20000005</v>
      </c>
      <c r="I16" s="9">
        <v>49.784462466000001</v>
      </c>
      <c r="J16" s="9">
        <v>589471549.14999998</v>
      </c>
      <c r="K16" s="9">
        <v>51.408880646</v>
      </c>
      <c r="L16" s="10">
        <v>3.2629019199999998E-2</v>
      </c>
      <c r="M16" s="10">
        <v>5.3769999999999998E-2</v>
      </c>
      <c r="N16" s="10">
        <f t="shared" si="0"/>
        <v>0.2330587314789109</v>
      </c>
      <c r="O16" s="11">
        <f t="shared" si="1"/>
        <v>4.865526753213171</v>
      </c>
      <c r="P16" s="12">
        <f t="shared" si="2"/>
        <v>1.2463033768925718</v>
      </c>
    </row>
    <row r="17" spans="1:17" x14ac:dyDescent="0.2">
      <c r="A17" s="8" t="s">
        <v>18</v>
      </c>
      <c r="B17" s="9">
        <v>129283305.34999999</v>
      </c>
      <c r="C17" s="9">
        <v>610.85608927999999</v>
      </c>
      <c r="D17" s="9">
        <v>157316629.06999999</v>
      </c>
      <c r="E17" s="9">
        <v>686.24919035000005</v>
      </c>
      <c r="F17" s="9">
        <v>201274101.15000001</v>
      </c>
      <c r="G17" s="9">
        <v>748.16977915999996</v>
      </c>
      <c r="H17" s="9">
        <v>255156024.55000001</v>
      </c>
      <c r="I17" s="9">
        <v>776.19405715000005</v>
      </c>
      <c r="J17" s="9">
        <v>269517198.94</v>
      </c>
      <c r="K17" s="9">
        <v>883.10856652999996</v>
      </c>
      <c r="L17" s="10">
        <v>0.13774198400000001</v>
      </c>
      <c r="M17" s="10">
        <v>9.6530000000000005E-2</v>
      </c>
      <c r="N17" s="10">
        <f t="shared" si="0"/>
        <v>0.44569004390362515</v>
      </c>
      <c r="O17" s="11">
        <f t="shared" si="1"/>
        <v>9.3045938184472892</v>
      </c>
      <c r="P17" s="12">
        <f t="shared" si="2"/>
        <v>2.3833692187359636</v>
      </c>
    </row>
    <row r="18" spans="1:17" x14ac:dyDescent="0.2">
      <c r="A18" s="8" t="s">
        <v>16</v>
      </c>
      <c r="B18" s="9">
        <v>219251614.52000001</v>
      </c>
      <c r="C18" s="9">
        <v>18.100346010999999</v>
      </c>
      <c r="D18" s="9">
        <v>210191826.18000001</v>
      </c>
      <c r="E18" s="9">
        <v>19.056459381</v>
      </c>
      <c r="F18" s="9">
        <v>232141556.69999999</v>
      </c>
      <c r="G18" s="9">
        <v>20.641031266999999</v>
      </c>
      <c r="H18" s="9">
        <v>192240671.84</v>
      </c>
      <c r="I18" s="9">
        <v>21.621180638999999</v>
      </c>
      <c r="J18" s="9">
        <v>153287725.88999999</v>
      </c>
      <c r="K18" s="9">
        <v>22.625094376</v>
      </c>
      <c r="L18" s="10">
        <v>4.6431957400000001E-2</v>
      </c>
      <c r="M18" s="10">
        <v>5.7369999999999997E-2</v>
      </c>
      <c r="N18" s="10">
        <f t="shared" si="0"/>
        <v>0.24998131871347687</v>
      </c>
      <c r="O18" s="11">
        <f t="shared" si="1"/>
        <v>5.2188166746028575</v>
      </c>
      <c r="P18" s="12">
        <f t="shared" si="2"/>
        <v>1.336798495793994</v>
      </c>
    </row>
    <row r="19" spans="1:17" x14ac:dyDescent="0.2">
      <c r="A19" s="8" t="s">
        <v>21</v>
      </c>
      <c r="B19" s="9">
        <v>92080869.040000007</v>
      </c>
      <c r="C19" s="9">
        <v>79.516943823000005</v>
      </c>
      <c r="D19" s="9">
        <v>271651379.32999998</v>
      </c>
      <c r="E19" s="9">
        <v>84.396726190999999</v>
      </c>
      <c r="F19" s="9">
        <v>455472991.74000001</v>
      </c>
      <c r="G19" s="9">
        <v>85.890428568999994</v>
      </c>
      <c r="H19" s="9">
        <v>470256188.36000001</v>
      </c>
      <c r="I19" s="9">
        <v>93.594068086999997</v>
      </c>
      <c r="J19" s="9">
        <v>296843548.22000003</v>
      </c>
      <c r="K19" s="9">
        <v>99.325484900000006</v>
      </c>
      <c r="L19" s="10">
        <v>6.1236966499999997E-2</v>
      </c>
      <c r="M19" s="10">
        <v>5.7180000000000002E-2</v>
      </c>
      <c r="N19" s="10">
        <f t="shared" si="0"/>
        <v>0.24911094572614156</v>
      </c>
      <c r="O19" s="11">
        <f t="shared" si="1"/>
        <v>5.2006460485624544</v>
      </c>
      <c r="P19" s="12">
        <f t="shared" si="2"/>
        <v>1.3321440947922008</v>
      </c>
    </row>
    <row r="20" spans="1:17" x14ac:dyDescent="0.2">
      <c r="A20" s="8" t="s">
        <v>20</v>
      </c>
      <c r="B20" s="9">
        <v>32708030.489999998</v>
      </c>
      <c r="C20" s="9">
        <v>565.01483479000001</v>
      </c>
      <c r="D20" s="9">
        <v>142023983.75999999</v>
      </c>
      <c r="E20" s="9">
        <v>381.20617042999999</v>
      </c>
      <c r="F20" s="9">
        <v>219174665.88999999</v>
      </c>
      <c r="G20" s="9">
        <v>342.19334172999999</v>
      </c>
      <c r="H20" s="9">
        <v>279742235.67000002</v>
      </c>
      <c r="I20" s="9">
        <v>327.05504248</v>
      </c>
      <c r="J20" s="9">
        <v>307295037.54000002</v>
      </c>
      <c r="K20" s="9">
        <v>395.10711522000003</v>
      </c>
      <c r="L20" s="10">
        <v>-0.20807528980000001</v>
      </c>
      <c r="M20" s="10">
        <v>-8.5999999999999993E-2</v>
      </c>
      <c r="N20" s="10">
        <f>(I20-C20)/C20</f>
        <v>-0.42115671599745325</v>
      </c>
      <c r="O20" s="11" t="s">
        <v>43</v>
      </c>
      <c r="P20" s="11" t="s">
        <v>43</v>
      </c>
    </row>
    <row r="21" spans="1:17" x14ac:dyDescent="0.2">
      <c r="A21" s="8" t="s">
        <v>23</v>
      </c>
      <c r="B21" s="9">
        <v>4056144.36</v>
      </c>
      <c r="C21" s="9">
        <v>1005.4894298</v>
      </c>
      <c r="D21" s="9">
        <v>1386209781.4000001</v>
      </c>
      <c r="E21" s="9">
        <v>1023.5474243</v>
      </c>
      <c r="F21" s="9">
        <v>617704049.89999998</v>
      </c>
      <c r="G21" s="9">
        <v>978.65424421</v>
      </c>
      <c r="H21" s="9">
        <v>600645074.79999995</v>
      </c>
      <c r="I21" s="9">
        <v>988.85778671000003</v>
      </c>
      <c r="J21" s="9">
        <v>36998037.140000001</v>
      </c>
      <c r="K21" s="9">
        <v>976.07273815999997</v>
      </c>
      <c r="L21" s="10">
        <v>-1.2999999999999999E-2</v>
      </c>
      <c r="M21" s="10">
        <v>-7.0000000000000001E-3</v>
      </c>
      <c r="N21" s="10">
        <f>(I21-C21)/C21</f>
        <v>-1.6540843291916237E-2</v>
      </c>
      <c r="O21" s="11" t="s">
        <v>43</v>
      </c>
      <c r="P21" s="11" t="s">
        <v>43</v>
      </c>
    </row>
    <row r="22" spans="1:17" s="1" customFormat="1" x14ac:dyDescent="0.2">
      <c r="A22" s="1" t="s">
        <v>26</v>
      </c>
      <c r="B22" s="13">
        <f>SUM(B5:B21)</f>
        <v>3200281581.8499994</v>
      </c>
      <c r="C22" s="13">
        <f>AVERAGE(C5:C21)</f>
        <v>634.05294765099393</v>
      </c>
      <c r="D22" s="13">
        <f>SUM(D5:D21)</f>
        <v>5644302362.7999992</v>
      </c>
      <c r="E22" s="13">
        <f>AVERAGE(E5:E21)</f>
        <v>652.23347488466459</v>
      </c>
      <c r="F22" s="13">
        <f>SUM(F5:F21)</f>
        <v>6012932461.8599997</v>
      </c>
      <c r="G22" s="13">
        <f>AVERAGE(G5:G21)</f>
        <v>751.18982338668241</v>
      </c>
      <c r="H22" s="13">
        <f>SUM(H5:H21)</f>
        <v>6336377798.6500006</v>
      </c>
      <c r="I22" s="13">
        <f>AVERAGE(I5:I21)</f>
        <v>813.6743224380765</v>
      </c>
      <c r="J22" s="13">
        <f>SUM(J5:J21)</f>
        <v>5505047919.3699999</v>
      </c>
      <c r="K22" s="13">
        <f>AVERAGE(K5:K21)</f>
        <v>924.10109501128829</v>
      </c>
      <c r="L22" s="14">
        <f>AVERAGE(L5:L21)</f>
        <v>6.5081791405882383E-2</v>
      </c>
      <c r="M22" s="14">
        <f>AVERAGE(M5:M21)</f>
        <v>8.6694705882352951E-2</v>
      </c>
      <c r="N22" s="14">
        <f>AVERAGE(N5:N21)</f>
        <v>0.41679501516807926</v>
      </c>
      <c r="O22" s="11">
        <f t="shared" si="1"/>
        <v>8.7013573103983131</v>
      </c>
      <c r="P22" s="12">
        <f t="shared" si="2"/>
        <v>2.2288503484924025</v>
      </c>
    </row>
    <row r="23" spans="1:17" x14ac:dyDescent="0.2">
      <c r="Q23" s="8" t="s">
        <v>2</v>
      </c>
    </row>
    <row r="24" spans="1:17" x14ac:dyDescent="0.2">
      <c r="A24" s="8" t="s">
        <v>3</v>
      </c>
      <c r="B24" s="9" t="s">
        <v>2</v>
      </c>
      <c r="C24" s="9" t="s">
        <v>2</v>
      </c>
      <c r="D24" s="9" t="s">
        <v>2</v>
      </c>
      <c r="E24" s="9" t="s">
        <v>2</v>
      </c>
      <c r="F24" s="9">
        <v>16914588.050000001</v>
      </c>
      <c r="G24" s="9">
        <v>2317.1580690000001</v>
      </c>
      <c r="H24" s="9">
        <v>104792474.42</v>
      </c>
      <c r="I24" s="9">
        <v>2388.9479873</v>
      </c>
      <c r="J24" s="9">
        <v>173202469.27000001</v>
      </c>
      <c r="K24" s="9">
        <v>2620.8346308999999</v>
      </c>
      <c r="L24" s="10">
        <v>9.70664262E-2</v>
      </c>
      <c r="M24" s="10">
        <v>6.3509999999999997E-2</v>
      </c>
      <c r="N24" s="10">
        <f>(K24-G24)/G24</f>
        <v>0.13105560900774257</v>
      </c>
      <c r="O24" s="1" t="s">
        <v>30</v>
      </c>
      <c r="Q24" s="8" t="s">
        <v>2</v>
      </c>
    </row>
    <row r="25" spans="1:17" x14ac:dyDescent="0.2">
      <c r="A25" s="8" t="s">
        <v>19</v>
      </c>
      <c r="B25" s="9" t="s">
        <v>2</v>
      </c>
      <c r="C25" s="9" t="s">
        <v>2</v>
      </c>
      <c r="D25" s="9" t="s">
        <v>2</v>
      </c>
      <c r="E25" s="9" t="s">
        <v>2</v>
      </c>
      <c r="F25" s="9">
        <v>210139776.06999999</v>
      </c>
      <c r="G25" s="9">
        <v>982.96635494999998</v>
      </c>
      <c r="H25" s="9">
        <v>244704384.09</v>
      </c>
      <c r="I25" s="9">
        <v>924.48464905000003</v>
      </c>
      <c r="J25" s="9">
        <v>52116630.359999999</v>
      </c>
      <c r="K25" s="9">
        <v>979.87535224999999</v>
      </c>
      <c r="L25" s="10">
        <v>-5.99152222E-2</v>
      </c>
      <c r="M25" s="10">
        <v>-2E-3</v>
      </c>
      <c r="N25" s="10">
        <f>(I25-G25)/G25</f>
        <v>-5.9495124736975061E-2</v>
      </c>
      <c r="O25" s="1" t="s">
        <v>30</v>
      </c>
      <c r="P25" s="8" t="s">
        <v>2</v>
      </c>
      <c r="Q25" s="8" t="s">
        <v>2</v>
      </c>
    </row>
    <row r="26" spans="1:17" x14ac:dyDescent="0.2">
      <c r="A26" s="8" t="s">
        <v>22</v>
      </c>
      <c r="B26" s="9" t="s">
        <v>2</v>
      </c>
      <c r="C26" s="9" t="s">
        <v>2</v>
      </c>
      <c r="D26" s="9">
        <v>94713980.980000004</v>
      </c>
      <c r="E26" s="9">
        <v>1145.1195244</v>
      </c>
      <c r="F26" s="9">
        <v>2195135261.6999998</v>
      </c>
      <c r="G26" s="9">
        <v>1136.5230965000001</v>
      </c>
      <c r="H26" s="9">
        <v>2210702438.4000001</v>
      </c>
      <c r="I26" s="9">
        <v>1128.1056747</v>
      </c>
      <c r="J26" s="9">
        <v>1211321698.0999999</v>
      </c>
      <c r="K26" s="9">
        <v>1084.6828106</v>
      </c>
      <c r="L26" s="10">
        <v>-3.7999999999999999E-2</v>
      </c>
      <c r="M26" s="10">
        <v>-1.7999999999999999E-2</v>
      </c>
      <c r="N26" s="10">
        <f>(I26-E26)/E26</f>
        <v>-1.4857706411839113E-2</v>
      </c>
      <c r="O26" s="1" t="s">
        <v>31</v>
      </c>
    </row>
    <row r="27" spans="1:17" s="1" customFormat="1" x14ac:dyDescent="0.2">
      <c r="A27" s="1" t="s">
        <v>26</v>
      </c>
      <c r="F27" s="13">
        <f>SUM(F24:F26)</f>
        <v>2422189625.8199997</v>
      </c>
      <c r="H27" s="13">
        <f>SUM(H24:H26)</f>
        <v>2560199296.9099998</v>
      </c>
      <c r="J27" s="13">
        <f>SUM(J24:J26)</f>
        <v>1436640797.73</v>
      </c>
    </row>
    <row r="28" spans="1:17" x14ac:dyDescent="0.2">
      <c r="N28" s="8" t="s">
        <v>2</v>
      </c>
    </row>
    <row r="29" spans="1:17" x14ac:dyDescent="0.2">
      <c r="A29" s="1" t="s">
        <v>24</v>
      </c>
      <c r="F29" s="9">
        <f>F22+F27</f>
        <v>8435122087.6799994</v>
      </c>
      <c r="H29" s="9">
        <f>H22+H27</f>
        <v>8896577095.5600014</v>
      </c>
      <c r="J29" s="9">
        <f>J22+J27</f>
        <v>6941688717.1000004</v>
      </c>
    </row>
    <row r="30" spans="1:17" x14ac:dyDescent="0.2">
      <c r="A30" s="1" t="s">
        <v>25</v>
      </c>
      <c r="F30" s="9">
        <v>56335240395.720001</v>
      </c>
      <c r="H30" s="9">
        <v>63510054814</v>
      </c>
      <c r="J30" s="9">
        <v>64716038462</v>
      </c>
    </row>
    <row r="31" spans="1:17" x14ac:dyDescent="0.2">
      <c r="A31" s="1" t="s">
        <v>27</v>
      </c>
      <c r="F31" s="10">
        <f>F29/F30</f>
        <v>0.14973082618319397</v>
      </c>
      <c r="H31" s="10">
        <f>H29/H30</f>
        <v>0.14008139532575026</v>
      </c>
      <c r="J31" s="10">
        <f>J29/J30</f>
        <v>0.10726380789170253</v>
      </c>
    </row>
    <row r="32" spans="1:17" x14ac:dyDescent="0.2">
      <c r="A32" s="8" t="s">
        <v>44</v>
      </c>
    </row>
    <row r="33" spans="1:15" x14ac:dyDescent="0.2">
      <c r="A33" s="15" t="s">
        <v>45</v>
      </c>
    </row>
    <row r="35" spans="1:15" x14ac:dyDescent="0.2">
      <c r="B35" s="16"/>
      <c r="C35" s="3" t="s">
        <v>33</v>
      </c>
      <c r="O35" s="8"/>
    </row>
    <row r="36" spans="1:15" x14ac:dyDescent="0.2">
      <c r="B36" s="17">
        <v>42917</v>
      </c>
      <c r="C36" s="16">
        <v>244.786</v>
      </c>
      <c r="O36" s="8"/>
    </row>
    <row r="37" spans="1:15" x14ac:dyDescent="0.2">
      <c r="B37" s="17">
        <v>41456</v>
      </c>
      <c r="C37" s="16">
        <v>233.596</v>
      </c>
      <c r="I37" s="8" t="s">
        <v>2</v>
      </c>
      <c r="K37" s="8" t="s">
        <v>2</v>
      </c>
      <c r="O37" s="8"/>
    </row>
    <row r="38" spans="1:15" x14ac:dyDescent="0.2">
      <c r="B38" s="2" t="s">
        <v>38</v>
      </c>
      <c r="C38" s="8">
        <f>C36-C37</f>
        <v>11.189999999999998</v>
      </c>
      <c r="O38" s="8"/>
    </row>
    <row r="39" spans="1:15" x14ac:dyDescent="0.2">
      <c r="B39" s="2" t="s">
        <v>34</v>
      </c>
      <c r="C39" s="18">
        <f>C38/C37</f>
        <v>4.7903217520847946E-2</v>
      </c>
      <c r="G39" s="8" t="s">
        <v>2</v>
      </c>
      <c r="O39" s="8"/>
    </row>
    <row r="40" spans="1:15" x14ac:dyDescent="0.2">
      <c r="B40" s="8" t="s">
        <v>35</v>
      </c>
      <c r="O40" s="8"/>
    </row>
    <row r="41" spans="1:15" x14ac:dyDescent="0.2">
      <c r="B41" s="19" t="s">
        <v>36</v>
      </c>
      <c r="O41" s="8"/>
    </row>
    <row r="42" spans="1:15" x14ac:dyDescent="0.2">
      <c r="B42" s="8" t="s">
        <v>2</v>
      </c>
      <c r="O42" s="8"/>
    </row>
    <row r="43" spans="1:15" x14ac:dyDescent="0.2">
      <c r="C43" s="3" t="s">
        <v>37</v>
      </c>
      <c r="O43" s="8"/>
    </row>
    <row r="44" spans="1:15" x14ac:dyDescent="0.2">
      <c r="B44" s="20">
        <v>42917</v>
      </c>
      <c r="C44" s="8">
        <v>524.05600000000004</v>
      </c>
      <c r="O44" s="8"/>
    </row>
    <row r="45" spans="1:15" x14ac:dyDescent="0.2">
      <c r="B45" s="20">
        <v>41456</v>
      </c>
      <c r="C45" s="8">
        <v>441.48899999999998</v>
      </c>
      <c r="O45" s="8"/>
    </row>
    <row r="46" spans="1:15" x14ac:dyDescent="0.2">
      <c r="B46" s="2" t="s">
        <v>38</v>
      </c>
      <c r="C46" s="8">
        <f>C44-C45</f>
        <v>82.567000000000064</v>
      </c>
      <c r="O46" s="8"/>
    </row>
    <row r="47" spans="1:15" x14ac:dyDescent="0.2">
      <c r="B47" s="2" t="s">
        <v>34</v>
      </c>
      <c r="C47" s="18">
        <f>C46/C45</f>
        <v>0.18701938213636143</v>
      </c>
      <c r="E47" s="8" t="s">
        <v>2</v>
      </c>
      <c r="O47" s="8"/>
    </row>
    <row r="48" spans="1:15" x14ac:dyDescent="0.2">
      <c r="B48" s="8" t="s">
        <v>35</v>
      </c>
      <c r="O48" s="8"/>
    </row>
    <row r="49" spans="2:15" x14ac:dyDescent="0.2">
      <c r="B49" s="8" t="s">
        <v>40</v>
      </c>
      <c r="O49" s="8"/>
    </row>
    <row r="50" spans="2:15" x14ac:dyDescent="0.2">
      <c r="B50" s="19" t="s">
        <v>39</v>
      </c>
      <c r="O50" s="8"/>
    </row>
    <row r="54" spans="2:15" x14ac:dyDescent="0.2">
      <c r="B54" s="8" t="s">
        <v>2</v>
      </c>
      <c r="O54" s="8"/>
    </row>
  </sheetData>
  <mergeCells count="6">
    <mergeCell ref="B3:C3"/>
    <mergeCell ref="D3:E3"/>
    <mergeCell ref="F3:G3"/>
    <mergeCell ref="H3:I3"/>
    <mergeCell ref="J3:K3"/>
    <mergeCell ref="C1:E1"/>
  </mergeCells>
  <hyperlinks>
    <hyperlink ref="B41" r:id="rId1" xr:uid="{971D497C-ED3F-5B43-A386-47884C690E3F}"/>
    <hyperlink ref="B50" r:id="rId2" xr:uid="{4A89D296-DC1C-0946-9FD5-9C49F0D869DF}"/>
    <hyperlink ref="A33" r:id="rId3" xr:uid="{F1E8C6C9-9D5E-1442-8275-65143A4624E6}"/>
  </hyperlinks>
  <pageMargins left="0.45" right="0.45" top="0.5" bottom="0.5" header="0.3" footer="0.3"/>
  <pageSetup orientation="landscape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Frank Clemente</cp:lastModifiedBy>
  <cp:lastPrinted>2019-11-12T02:22:39Z</cp:lastPrinted>
  <dcterms:created xsi:type="dcterms:W3CDTF">2019-02-28T16:07:40Z</dcterms:created>
  <dcterms:modified xsi:type="dcterms:W3CDTF">2019-11-12T02:22:44Z</dcterms:modified>
</cp:coreProperties>
</file>