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ank\Downloads\"/>
    </mc:Choice>
  </mc:AlternateContent>
  <xr:revisionPtr revIDLastSave="0" documentId="13_ncr:1_{00D3A4BB-9F32-4DB7-9036-F2C2BBBAAC04}" xr6:coauthVersionLast="41" xr6:coauthVersionMax="41" xr10:uidLastSave="{00000000-0000-0000-0000-000000000000}"/>
  <bookViews>
    <workbookView xWindow="-120" yWindow="-120" windowWidth="20730" windowHeight="11160" xr2:uid="{B65D65FB-52EF-2545-A13C-7C908665510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8" i="1" l="1"/>
  <c r="H38" i="1"/>
  <c r="F38" i="1"/>
  <c r="M27" i="1"/>
  <c r="L27" i="1"/>
  <c r="K27" i="1"/>
  <c r="I27" i="1"/>
  <c r="G27" i="1"/>
  <c r="E27" i="1"/>
  <c r="C27" i="1"/>
  <c r="J27" i="1"/>
  <c r="J40" i="1" s="1"/>
  <c r="J42" i="1" s="1"/>
  <c r="H27" i="1"/>
  <c r="H40" i="1" s="1"/>
  <c r="H42" i="1" s="1"/>
  <c r="F27" i="1"/>
  <c r="D27" i="1"/>
  <c r="B27" i="1"/>
  <c r="N20" i="1"/>
  <c r="O20" i="1" l="1"/>
  <c r="P20" i="1"/>
  <c r="F40" i="1"/>
  <c r="F42" i="1" s="1"/>
  <c r="N5" i="1"/>
  <c r="N31" i="1"/>
  <c r="N30" i="1"/>
  <c r="N32" i="1"/>
  <c r="N33" i="1"/>
  <c r="N23" i="1"/>
  <c r="N22" i="1"/>
  <c r="N24" i="1"/>
  <c r="N25" i="1"/>
  <c r="N26" i="1"/>
  <c r="N11" i="1"/>
  <c r="N21" i="1"/>
  <c r="N18" i="1"/>
  <c r="N17" i="1"/>
  <c r="N19" i="1"/>
  <c r="N16" i="1"/>
  <c r="N34" i="1"/>
  <c r="N15" i="1"/>
  <c r="N13" i="1"/>
  <c r="N14" i="1"/>
  <c r="N12" i="1"/>
  <c r="N36" i="1"/>
  <c r="N37" i="1"/>
  <c r="N10" i="1"/>
  <c r="N35" i="1"/>
  <c r="N8" i="1"/>
  <c r="N7" i="1"/>
  <c r="N6" i="1"/>
  <c r="N9" i="1"/>
  <c r="O9" i="1" l="1"/>
  <c r="P9" i="1"/>
  <c r="O12" i="1"/>
  <c r="P12" i="1"/>
  <c r="O18" i="1"/>
  <c r="P18" i="1"/>
  <c r="O25" i="1"/>
  <c r="P25" i="1"/>
  <c r="O5" i="1"/>
  <c r="P5" i="1"/>
  <c r="O6" i="1"/>
  <c r="P6" i="1"/>
  <c r="O10" i="1"/>
  <c r="P10" i="1"/>
  <c r="O14" i="1"/>
  <c r="P14" i="1"/>
  <c r="O16" i="1"/>
  <c r="P16" i="1"/>
  <c r="O21" i="1"/>
  <c r="P21" i="1"/>
  <c r="O24" i="1"/>
  <c r="P24" i="1"/>
  <c r="P7" i="1"/>
  <c r="O7" i="1"/>
  <c r="O13" i="1"/>
  <c r="P13" i="1"/>
  <c r="P19" i="1"/>
  <c r="O19" i="1"/>
  <c r="P11" i="1"/>
  <c r="O11" i="1"/>
  <c r="O22" i="1"/>
  <c r="P22" i="1"/>
  <c r="O8" i="1"/>
  <c r="P8" i="1"/>
  <c r="P15" i="1"/>
  <c r="O15" i="1"/>
  <c r="O17" i="1"/>
  <c r="P17" i="1"/>
  <c r="O26" i="1"/>
  <c r="P26" i="1"/>
  <c r="P23" i="1"/>
  <c r="O23" i="1"/>
  <c r="N27" i="1"/>
  <c r="P27" i="1" l="1"/>
  <c r="O27" i="1"/>
</calcChain>
</file>

<file path=xl/sharedStrings.xml><?xml version="1.0" encoding="utf-8"?>
<sst xmlns="http://schemas.openxmlformats.org/spreadsheetml/2006/main" count="90" uniqueCount="50">
  <si>
    <t xml:space="preserve"> </t>
  </si>
  <si>
    <t>Brand Name</t>
  </si>
  <si>
    <t>Total Spending</t>
  </si>
  <si>
    <t>Average Spending Per Dosage Unit (Weighted)</t>
  </si>
  <si>
    <t>Change in Average Spending Per Dosage Unit (2015-2016)</t>
  </si>
  <si>
    <t>Annual Growth Rate in Average Spending Per Dosage Unit (2012-2016)</t>
  </si>
  <si>
    <t>2014-16</t>
  </si>
  <si>
    <t>2013-16</t>
  </si>
  <si>
    <t xml:space="preserve">Prezista </t>
  </si>
  <si>
    <t xml:space="preserve">Lyrica </t>
  </si>
  <si>
    <t xml:space="preserve">Forteo </t>
  </si>
  <si>
    <t xml:space="preserve">Enbrel </t>
  </si>
  <si>
    <t xml:space="preserve">Humira </t>
  </si>
  <si>
    <t xml:space="preserve">Orencia </t>
  </si>
  <si>
    <t xml:space="preserve">Januvia </t>
  </si>
  <si>
    <t xml:space="preserve">Prevnar 13 </t>
  </si>
  <si>
    <t xml:space="preserve">Tysabri </t>
  </si>
  <si>
    <t xml:space="preserve">Xarelto </t>
  </si>
  <si>
    <t xml:space="preserve">Neulasta </t>
  </si>
  <si>
    <t xml:space="preserve">Revlimid </t>
  </si>
  <si>
    <t xml:space="preserve">Atripla </t>
  </si>
  <si>
    <t xml:space="preserve">Letairis </t>
  </si>
  <si>
    <t xml:space="preserve">Aranesp </t>
  </si>
  <si>
    <t xml:space="preserve">Invega Sustenna </t>
  </si>
  <si>
    <t xml:space="preserve">Truvada </t>
  </si>
  <si>
    <t xml:space="preserve">Remicade </t>
  </si>
  <si>
    <t xml:space="preserve">Isentress </t>
  </si>
  <si>
    <t xml:space="preserve">Rituxan </t>
  </si>
  <si>
    <t xml:space="preserve">Alimta </t>
  </si>
  <si>
    <t xml:space="preserve">Velcade </t>
  </si>
  <si>
    <t xml:space="preserve">Erbitux </t>
  </si>
  <si>
    <t xml:space="preserve">Abraxane </t>
  </si>
  <si>
    <t xml:space="preserve">Prolia </t>
  </si>
  <si>
    <t xml:space="preserve">Xgeva </t>
  </si>
  <si>
    <t xml:space="preserve">Tecfidera </t>
  </si>
  <si>
    <t xml:space="preserve">Sovaldi </t>
  </si>
  <si>
    <t xml:space="preserve">Harvoni </t>
  </si>
  <si>
    <t xml:space="preserve">Imbruvica </t>
  </si>
  <si>
    <t>Total  % Price Increase 2012-16</t>
  </si>
  <si>
    <t>TOTALS</t>
  </si>
  <si>
    <t>Number of Times General Inflation Rate of 5.15%</t>
  </si>
  <si>
    <t>Number of Times Prescription Drug Inflation Rate of 15.86%</t>
  </si>
  <si>
    <t>GRAND TOTALS</t>
  </si>
  <si>
    <t>ALL SPENDING</t>
  </si>
  <si>
    <t>SHARE</t>
  </si>
  <si>
    <t>NA</t>
  </si>
  <si>
    <t>Source:</t>
  </si>
  <si>
    <t>https://www.cms.gov/Research-Statistics-Data-and-Systems/Statistics-Trends-and-Reports/Information-on-Prescription-Drugs/MedicarePartD.html</t>
  </si>
  <si>
    <t>CMS: "Medicare Part D Drug Spending Dashboard &amp; Data"</t>
  </si>
  <si>
    <t>Medicare Drug Price Hikes, 2012-2016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</si>
</sst>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&quot;$&quot;* #,##0.00_-;\-&quot;$&quot;* #,##0.00_-;_-&quot;$&quot;* &quot;-&quot;??_-;_-@_-"/>
    <numFmt numFmtId="165" formatCode="&quot;$&quot;#,##0.00"/>
    <numFmt numFmtId="166" formatCode="&quot;$&quot;#,##0"/>
    <numFmt numFmtId="167" formatCode="0.0%"/>
  </numFmts>
  <fonts count="1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2"/>
      <color rgb="FF333333"/>
      <name val="Tahoma"/>
      <family val="2"/>
    </font>
    <font>
      <sz val="12"/>
      <color rgb="FF000000"/>
      <name val="Tahoma"/>
      <family val="2"/>
    </font>
    <font>
      <b/>
      <sz val="14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6">
    <xf numFmtId="0" fontId="0" fillId="0" borderId="0" xfId="0"/>
    <xf numFmtId="0" fontId="3" fillId="0" borderId="1" xfId="0" applyFont="1" applyBorder="1" applyAlignment="1">
      <alignment wrapText="1"/>
    </xf>
    <xf numFmtId="166" fontId="3" fillId="0" borderId="2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0" xfId="0" applyFont="1" applyAlignment="1">
      <alignment wrapText="1"/>
    </xf>
    <xf numFmtId="0" fontId="2" fillId="0" borderId="0" xfId="0" applyFont="1"/>
    <xf numFmtId="0" fontId="0" fillId="0" borderId="5" xfId="0" applyBorder="1"/>
    <xf numFmtId="165" fontId="0" fillId="0" borderId="5" xfId="1" applyNumberFormat="1" applyFont="1" applyBorder="1"/>
    <xf numFmtId="165" fontId="0" fillId="0" borderId="6" xfId="0" applyNumberFormat="1" applyBorder="1"/>
    <xf numFmtId="10" fontId="0" fillId="0" borderId="5" xfId="0" applyNumberFormat="1" applyBorder="1"/>
    <xf numFmtId="10" fontId="0" fillId="0" borderId="7" xfId="0" applyNumberFormat="1" applyBorder="1"/>
    <xf numFmtId="17" fontId="5" fillId="0" borderId="0" xfId="0" applyNumberFormat="1" applyFont="1"/>
    <xf numFmtId="0" fontId="6" fillId="0" borderId="0" xfId="0" applyFont="1"/>
    <xf numFmtId="0" fontId="3" fillId="0" borderId="0" xfId="0" applyFont="1" applyAlignment="1">
      <alignment horizontal="center" wrapText="1"/>
    </xf>
    <xf numFmtId="0" fontId="7" fillId="0" borderId="0" xfId="0" applyFont="1"/>
    <xf numFmtId="0" fontId="7" fillId="0" borderId="0" xfId="0" applyFont="1" applyAlignment="1">
      <alignment horizontal="right"/>
    </xf>
    <xf numFmtId="167" fontId="0" fillId="0" borderId="0" xfId="2" applyNumberFormat="1" applyFont="1"/>
    <xf numFmtId="0" fontId="2" fillId="0" borderId="0" xfId="0" applyFont="1" applyAlignment="1">
      <alignment horizontal="center" wrapText="1"/>
    </xf>
    <xf numFmtId="167" fontId="8" fillId="0" borderId="0" xfId="2" applyNumberFormat="1" applyFont="1"/>
    <xf numFmtId="167" fontId="8" fillId="0" borderId="0" xfId="0" applyNumberFormat="1" applyFont="1"/>
    <xf numFmtId="165" fontId="0" fillId="0" borderId="0" xfId="0" applyNumberFormat="1"/>
    <xf numFmtId="0" fontId="2" fillId="0" borderId="8" xfId="0" applyFont="1" applyBorder="1"/>
    <xf numFmtId="165" fontId="2" fillId="0" borderId="0" xfId="0" applyNumberFormat="1" applyFont="1"/>
    <xf numFmtId="167" fontId="2" fillId="0" borderId="0" xfId="2" applyNumberFormat="1" applyFont="1"/>
    <xf numFmtId="0" fontId="2" fillId="0" borderId="0" xfId="0" applyFont="1" applyAlignment="1">
      <alignment horizontal="center"/>
    </xf>
    <xf numFmtId="1" fontId="0" fillId="0" borderId="0" xfId="2" applyNumberFormat="1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10" fontId="0" fillId="0" borderId="0" xfId="2" applyNumberFormat="1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9" fillId="0" borderId="0" xfId="0" applyFont="1" applyAlignment="1">
      <alignment horizontal="left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107674</xdr:colOff>
      <xdr:row>0</xdr:row>
      <xdr:rowOff>57978</xdr:rowOff>
    </xdr:from>
    <xdr:to>
      <xdr:col>1</xdr:col>
      <xdr:colOff>435941</xdr:colOff>
      <xdr:row>0</xdr:row>
      <xdr:rowOff>348173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D7CB71D-65ED-41A5-90EE-E6558CF636F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674" y="57978"/>
          <a:ext cx="1479550" cy="29019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99B836-506B-7845-A5CD-6657A818F4B5}">
  <dimension ref="A1:X46"/>
  <sheetViews>
    <sheetView tabSelected="1" zoomScale="80" zoomScaleNormal="80" workbookViewId="0">
      <selection activeCell="A2" sqref="A2:P2"/>
    </sheetView>
  </sheetViews>
  <sheetFormatPr defaultColWidth="11" defaultRowHeight="15.75" x14ac:dyDescent="0.25"/>
  <cols>
    <col min="1" max="1" width="15.125" customWidth="1"/>
    <col min="2" max="2" width="17.125" customWidth="1"/>
    <col min="4" max="4" width="17.125" customWidth="1"/>
    <col min="6" max="6" width="19.625" bestFit="1" customWidth="1"/>
    <col min="8" max="8" width="19.625" bestFit="1" customWidth="1"/>
    <col min="10" max="10" width="19.625" style="7" bestFit="1" customWidth="1"/>
    <col min="14" max="14" width="8.5" customWidth="1"/>
    <col min="15" max="15" width="10" style="28" customWidth="1"/>
    <col min="16" max="16" width="10.375" style="28" customWidth="1"/>
  </cols>
  <sheetData>
    <row r="1" spans="1:24" ht="33" customHeight="1" x14ac:dyDescent="0.25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</row>
    <row r="2" spans="1:24" ht="33" customHeight="1" x14ac:dyDescent="0.35">
      <c r="A2" s="35" t="s">
        <v>49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</row>
    <row r="3" spans="1:24" s="7" customFormat="1" ht="18.95" customHeight="1" thickBot="1" x14ac:dyDescent="0.35">
      <c r="B3" s="16">
        <v>2012</v>
      </c>
      <c r="D3" s="17">
        <v>2013</v>
      </c>
      <c r="F3" s="17">
        <v>2014</v>
      </c>
      <c r="H3" s="17">
        <v>2015</v>
      </c>
      <c r="J3" s="17">
        <v>2016</v>
      </c>
      <c r="O3" s="26"/>
      <c r="P3" s="26"/>
    </row>
    <row r="4" spans="1:24" s="6" customFormat="1" ht="108" customHeight="1" thickBot="1" x14ac:dyDescent="0.3">
      <c r="A4" s="1" t="s">
        <v>1</v>
      </c>
      <c r="B4" s="2" t="s">
        <v>2</v>
      </c>
      <c r="C4" s="3" t="s">
        <v>3</v>
      </c>
      <c r="D4" s="2" t="s">
        <v>2</v>
      </c>
      <c r="E4" s="3" t="s">
        <v>3</v>
      </c>
      <c r="F4" s="2" t="s">
        <v>2</v>
      </c>
      <c r="G4" s="3" t="s">
        <v>3</v>
      </c>
      <c r="H4" s="2" t="s">
        <v>2</v>
      </c>
      <c r="I4" s="3" t="s">
        <v>3</v>
      </c>
      <c r="J4" s="2" t="s">
        <v>2</v>
      </c>
      <c r="K4" s="3" t="s">
        <v>3</v>
      </c>
      <c r="L4" s="5" t="s">
        <v>4</v>
      </c>
      <c r="M4" s="4" t="s">
        <v>5</v>
      </c>
      <c r="N4" s="19" t="s">
        <v>38</v>
      </c>
      <c r="O4" s="15" t="s">
        <v>40</v>
      </c>
      <c r="P4" s="15" t="s">
        <v>41</v>
      </c>
    </row>
    <row r="5" spans="1:24" x14ac:dyDescent="0.25">
      <c r="A5" s="8" t="s">
        <v>8</v>
      </c>
      <c r="B5" s="9">
        <v>132049066.34999999</v>
      </c>
      <c r="C5" s="10">
        <v>17.757875862999999</v>
      </c>
      <c r="D5" s="9">
        <v>305042936.06999999</v>
      </c>
      <c r="E5" s="10">
        <v>28.793414327000001</v>
      </c>
      <c r="F5" s="9">
        <v>392888309.32999998</v>
      </c>
      <c r="G5" s="10">
        <v>32.561759526000003</v>
      </c>
      <c r="H5" s="9">
        <v>412701188.58999997</v>
      </c>
      <c r="I5" s="10">
        <v>35.510689067000001</v>
      </c>
      <c r="J5" s="9">
        <v>379259502.97000003</v>
      </c>
      <c r="K5" s="10">
        <v>38.260439173000002</v>
      </c>
      <c r="L5" s="11">
        <v>7.7434433900000002E-2</v>
      </c>
      <c r="M5" s="12">
        <v>0.21154551369999999</v>
      </c>
      <c r="N5" s="18">
        <f t="shared" ref="N5:N26" si="0">(K5-C5)/C5</f>
        <v>1.1545616980417566</v>
      </c>
      <c r="O5" s="27">
        <f>(N5/5.15)*100</f>
        <v>22.418673748383622</v>
      </c>
      <c r="P5" s="31">
        <f>(N5/15.86)*100</f>
        <v>7.2797080582708489</v>
      </c>
      <c r="R5" t="s">
        <v>0</v>
      </c>
    </row>
    <row r="6" spans="1:24" x14ac:dyDescent="0.25">
      <c r="A6" s="8" t="s">
        <v>10</v>
      </c>
      <c r="B6" s="9">
        <v>245181190.43000001</v>
      </c>
      <c r="C6" s="10">
        <v>483.35908770999998</v>
      </c>
      <c r="D6" s="9">
        <v>306569920.94999999</v>
      </c>
      <c r="E6" s="10">
        <v>540.84863904999997</v>
      </c>
      <c r="F6" s="9">
        <v>357780915.48000002</v>
      </c>
      <c r="G6" s="10">
        <v>638.30497283</v>
      </c>
      <c r="H6" s="9">
        <v>430210943.89999998</v>
      </c>
      <c r="I6" s="10">
        <v>821.90253772000005</v>
      </c>
      <c r="J6" s="9">
        <v>501140320.13999999</v>
      </c>
      <c r="K6" s="10">
        <v>1040.7421403000001</v>
      </c>
      <c r="L6" s="11">
        <v>0.2662597967</v>
      </c>
      <c r="M6" s="12">
        <v>0.21134628820000001</v>
      </c>
      <c r="N6" s="18">
        <f>(K6-C6)/C6</f>
        <v>1.1531448704744578</v>
      </c>
      <c r="O6" s="27">
        <f>(N6/5.15)*100</f>
        <v>22.391162533484614</v>
      </c>
      <c r="P6" s="31">
        <f t="shared" ref="P6:P27" si="1">(N6/15.86)*100</f>
        <v>7.2707747192588768</v>
      </c>
    </row>
    <row r="7" spans="1:24" x14ac:dyDescent="0.25">
      <c r="A7" s="8" t="s">
        <v>11</v>
      </c>
      <c r="B7" s="9">
        <v>721975911.99000001</v>
      </c>
      <c r="C7" s="10">
        <v>497.60466221000001</v>
      </c>
      <c r="D7" s="9">
        <v>976955478.63999999</v>
      </c>
      <c r="E7" s="10">
        <v>572.85997580000003</v>
      </c>
      <c r="F7" s="9">
        <v>1198328285.2</v>
      </c>
      <c r="G7" s="10">
        <v>663.06789103000006</v>
      </c>
      <c r="H7" s="9">
        <v>1385068757.5999999</v>
      </c>
      <c r="I7" s="10">
        <v>792.88067851999995</v>
      </c>
      <c r="J7" s="9">
        <v>1572038338.5999999</v>
      </c>
      <c r="K7" s="10">
        <v>972.08296332999998</v>
      </c>
      <c r="L7" s="11">
        <v>0.2260141906</v>
      </c>
      <c r="M7" s="12">
        <v>0.18223747800000001</v>
      </c>
      <c r="N7" s="18">
        <f t="shared" si="0"/>
        <v>0.95352462939698057</v>
      </c>
      <c r="O7" s="27">
        <f>(N7/5.15)*100</f>
        <v>18.515041347514185</v>
      </c>
      <c r="P7" s="31">
        <f t="shared" si="1"/>
        <v>6.0121351159960943</v>
      </c>
      <c r="R7" t="s">
        <v>0</v>
      </c>
    </row>
    <row r="8" spans="1:24" x14ac:dyDescent="0.25">
      <c r="A8" s="8" t="s">
        <v>12</v>
      </c>
      <c r="B8" s="9">
        <v>225446581.90000001</v>
      </c>
      <c r="C8" s="10">
        <v>1014.4408699000001</v>
      </c>
      <c r="D8" s="9">
        <v>292599225.19</v>
      </c>
      <c r="E8" s="10">
        <v>1149.8557157</v>
      </c>
      <c r="F8" s="9">
        <v>333995362.70999998</v>
      </c>
      <c r="G8" s="10">
        <v>1325.1860297000001</v>
      </c>
      <c r="H8" s="9">
        <v>402044782.67000002</v>
      </c>
      <c r="I8" s="10">
        <v>1612.2740091999999</v>
      </c>
      <c r="J8" s="9">
        <v>490135622.38999999</v>
      </c>
      <c r="K8" s="10">
        <v>1965.0089072999999</v>
      </c>
      <c r="L8" s="11">
        <v>0.2187809865</v>
      </c>
      <c r="M8" s="12">
        <v>0.17973495179999999</v>
      </c>
      <c r="N8" s="20">
        <f t="shared" si="0"/>
        <v>0.93703641641893176</v>
      </c>
      <c r="O8" s="27">
        <f t="shared" ref="O8:O26" si="2">(N8/5.15)*100</f>
        <v>18.194881872212264</v>
      </c>
      <c r="P8" s="31">
        <f t="shared" si="1"/>
        <v>5.9081741262227734</v>
      </c>
    </row>
    <row r="9" spans="1:24" x14ac:dyDescent="0.25">
      <c r="A9" s="8" t="s">
        <v>9</v>
      </c>
      <c r="B9" s="9">
        <v>767435441.86000001</v>
      </c>
      <c r="C9" s="10">
        <v>3.0311100880000001</v>
      </c>
      <c r="D9" s="9">
        <v>1073704899.2</v>
      </c>
      <c r="E9" s="10">
        <v>3.5722974083999999</v>
      </c>
      <c r="F9" s="9">
        <v>1404488159.7</v>
      </c>
      <c r="G9" s="10">
        <v>4.2849432401999996</v>
      </c>
      <c r="H9" s="9">
        <v>1766473720</v>
      </c>
      <c r="I9" s="10">
        <v>5.0983385593000001</v>
      </c>
      <c r="J9" s="9">
        <v>2099262044.2</v>
      </c>
      <c r="K9" s="10">
        <v>5.7656559693</v>
      </c>
      <c r="L9" s="11">
        <v>0.1308891911</v>
      </c>
      <c r="M9" s="12">
        <v>0.1743884024</v>
      </c>
      <c r="N9" s="18">
        <f>(K9-C9)/C9</f>
        <v>0.90215986945704085</v>
      </c>
      <c r="O9" s="27">
        <f t="shared" si="2"/>
        <v>17.517667368097882</v>
      </c>
      <c r="P9" s="31">
        <f t="shared" si="1"/>
        <v>5.6882715602587695</v>
      </c>
    </row>
    <row r="10" spans="1:24" x14ac:dyDescent="0.25">
      <c r="A10" s="8" t="s">
        <v>14</v>
      </c>
      <c r="B10" s="9">
        <v>1113009200.0999999</v>
      </c>
      <c r="C10" s="10">
        <v>7.4380957484000003</v>
      </c>
      <c r="D10" s="9">
        <v>1460522983.9000001</v>
      </c>
      <c r="E10" s="10">
        <v>8.3881247052999992</v>
      </c>
      <c r="F10" s="9">
        <v>1775295532.5999999</v>
      </c>
      <c r="G10" s="10">
        <v>9.6729619958999997</v>
      </c>
      <c r="H10" s="9">
        <v>2131952445.8</v>
      </c>
      <c r="I10" s="10">
        <v>11.046434386</v>
      </c>
      <c r="J10" s="9">
        <v>2440135878.6999998</v>
      </c>
      <c r="K10" s="10">
        <v>11.985398867000001</v>
      </c>
      <c r="L10" s="11">
        <v>8.5001589500000002E-2</v>
      </c>
      <c r="M10" s="12">
        <v>0.1266724679</v>
      </c>
      <c r="N10" s="20">
        <f t="shared" si="0"/>
        <v>0.61135313021187787</v>
      </c>
      <c r="O10" s="27">
        <f t="shared" si="2"/>
        <v>11.870934567220928</v>
      </c>
      <c r="P10" s="31">
        <f t="shared" si="1"/>
        <v>3.8546855624960776</v>
      </c>
      <c r="Q10" t="s">
        <v>0</v>
      </c>
    </row>
    <row r="11" spans="1:24" x14ac:dyDescent="0.25">
      <c r="A11" s="8" t="s">
        <v>28</v>
      </c>
      <c r="B11" s="9">
        <v>6252853.9900000002</v>
      </c>
      <c r="C11" s="10">
        <v>1497.0470390999999</v>
      </c>
      <c r="D11" s="9">
        <v>8228721.9699999997</v>
      </c>
      <c r="E11" s="10">
        <v>2055.9633755999998</v>
      </c>
      <c r="F11" s="9">
        <v>8261772.1500000004</v>
      </c>
      <c r="G11" s="10">
        <v>2067.6047487000001</v>
      </c>
      <c r="H11" s="9">
        <v>7135762.8200000003</v>
      </c>
      <c r="I11" s="10">
        <v>2098.7236695000001</v>
      </c>
      <c r="J11" s="9">
        <v>7931648.1200000001</v>
      </c>
      <c r="K11" s="10">
        <v>2257.8016501000002</v>
      </c>
      <c r="L11" s="11">
        <v>7.5797487199999999E-2</v>
      </c>
      <c r="M11" s="12">
        <v>0.1081858101</v>
      </c>
      <c r="N11" s="21">
        <f>(K11-C11)/C11</f>
        <v>0.50817014504591218</v>
      </c>
      <c r="O11" s="27">
        <f t="shared" si="2"/>
        <v>9.8673814572021783</v>
      </c>
      <c r="P11" s="31">
        <f t="shared" si="1"/>
        <v>3.2040992751949071</v>
      </c>
    </row>
    <row r="12" spans="1:24" x14ac:dyDescent="0.25">
      <c r="A12" s="8" t="s">
        <v>17</v>
      </c>
      <c r="B12" s="9">
        <v>99379339.120000005</v>
      </c>
      <c r="C12" s="10">
        <v>7.7890670257999997</v>
      </c>
      <c r="D12" s="9">
        <v>519299965.55000001</v>
      </c>
      <c r="E12" s="10">
        <v>8.6584681888000006</v>
      </c>
      <c r="F12" s="9">
        <v>1090914810.0999999</v>
      </c>
      <c r="G12" s="10">
        <v>9.5436987180999999</v>
      </c>
      <c r="H12" s="9">
        <v>1524438226.7</v>
      </c>
      <c r="I12" s="10">
        <v>10.711248499</v>
      </c>
      <c r="J12" s="9">
        <v>1955000084.5</v>
      </c>
      <c r="K12" s="10">
        <v>11.674220709</v>
      </c>
      <c r="L12" s="11">
        <v>8.9902891299999996E-2</v>
      </c>
      <c r="M12" s="12">
        <v>0.1064597362</v>
      </c>
      <c r="N12" s="18">
        <f t="shared" si="0"/>
        <v>0.49879576980542983</v>
      </c>
      <c r="O12" s="27">
        <f t="shared" si="2"/>
        <v>9.685354753503491</v>
      </c>
      <c r="P12" s="31">
        <f t="shared" si="1"/>
        <v>3.1449922434138071</v>
      </c>
    </row>
    <row r="13" spans="1:24" x14ac:dyDescent="0.25">
      <c r="A13" s="8" t="s">
        <v>19</v>
      </c>
      <c r="B13" s="9">
        <v>1017195339.3</v>
      </c>
      <c r="C13" s="10">
        <v>389.37063024999998</v>
      </c>
      <c r="D13" s="9">
        <v>1349964592.3</v>
      </c>
      <c r="E13" s="10">
        <v>418.39983108000001</v>
      </c>
      <c r="F13" s="9">
        <v>1671622656.7</v>
      </c>
      <c r="G13" s="10">
        <v>450.96503587000001</v>
      </c>
      <c r="H13" s="9">
        <v>2077425468.9000001</v>
      </c>
      <c r="I13" s="10">
        <v>489.91125238000001</v>
      </c>
      <c r="J13" s="9">
        <v>2661602600</v>
      </c>
      <c r="K13" s="10">
        <v>543.59019733000002</v>
      </c>
      <c r="L13" s="11">
        <v>0.10956871210000001</v>
      </c>
      <c r="M13" s="12">
        <v>8.6993899099999994E-2</v>
      </c>
      <c r="N13" s="18">
        <f>(K13-C13)/C13</f>
        <v>0.39607395909902493</v>
      </c>
      <c r="O13" s="27">
        <f t="shared" si="2"/>
        <v>7.6907564873597067</v>
      </c>
      <c r="P13" s="31">
        <f t="shared" si="1"/>
        <v>2.4973137395903211</v>
      </c>
    </row>
    <row r="14" spans="1:24" x14ac:dyDescent="0.25">
      <c r="A14" s="8" t="s">
        <v>18</v>
      </c>
      <c r="B14" s="9">
        <v>33120840.530000001</v>
      </c>
      <c r="C14" s="10">
        <v>6308.9718713000002</v>
      </c>
      <c r="D14" s="9">
        <v>46822004.07</v>
      </c>
      <c r="E14" s="10">
        <v>6810.1959586000003</v>
      </c>
      <c r="F14" s="9">
        <v>57850621.289999999</v>
      </c>
      <c r="G14" s="10">
        <v>7384.1801912000001</v>
      </c>
      <c r="H14" s="9">
        <v>66242237.18</v>
      </c>
      <c r="I14" s="10">
        <v>8024.7098440999998</v>
      </c>
      <c r="J14" s="9">
        <v>70135986.329999998</v>
      </c>
      <c r="K14" s="10">
        <v>8782.7658107000007</v>
      </c>
      <c r="L14" s="11">
        <v>9.4465218200000006E-2</v>
      </c>
      <c r="M14" s="12">
        <v>8.6220957700000003E-2</v>
      </c>
      <c r="N14" s="18">
        <f t="shared" si="0"/>
        <v>0.39210730208728301</v>
      </c>
      <c r="O14" s="27">
        <f t="shared" si="2"/>
        <v>7.6137340211122906</v>
      </c>
      <c r="P14" s="31">
        <f t="shared" si="1"/>
        <v>2.4723032918491992</v>
      </c>
      <c r="T14" s="13"/>
      <c r="U14" s="14"/>
      <c r="V14" s="14"/>
      <c r="W14" s="14"/>
      <c r="X14" s="14"/>
    </row>
    <row r="15" spans="1:24" x14ac:dyDescent="0.25">
      <c r="A15" s="8" t="s">
        <v>20</v>
      </c>
      <c r="B15" s="9">
        <v>467062762.12</v>
      </c>
      <c r="C15" s="10">
        <v>59.776254412999997</v>
      </c>
      <c r="D15" s="9">
        <v>529149208.06999999</v>
      </c>
      <c r="E15" s="10">
        <v>63.863808829</v>
      </c>
      <c r="F15" s="9">
        <v>577030155.94000006</v>
      </c>
      <c r="G15" s="10">
        <v>68.692422472000004</v>
      </c>
      <c r="H15" s="9">
        <v>589704409.32000005</v>
      </c>
      <c r="I15" s="10">
        <v>73.807728028</v>
      </c>
      <c r="J15" s="9">
        <v>533215828.60000002</v>
      </c>
      <c r="K15" s="10">
        <v>80.157265420000002</v>
      </c>
      <c r="L15" s="11">
        <v>8.6028083500000005E-2</v>
      </c>
      <c r="M15" s="12">
        <v>7.6102272499999998E-2</v>
      </c>
      <c r="N15" s="18">
        <f t="shared" si="0"/>
        <v>0.34095496961361288</v>
      </c>
      <c r="O15" s="27">
        <f t="shared" si="2"/>
        <v>6.6204848468662689</v>
      </c>
      <c r="P15" s="31">
        <f t="shared" si="1"/>
        <v>2.1497791274502704</v>
      </c>
    </row>
    <row r="16" spans="1:24" x14ac:dyDescent="0.25">
      <c r="A16" s="8" t="s">
        <v>23</v>
      </c>
      <c r="B16" s="9">
        <v>300278140.68000001</v>
      </c>
      <c r="C16" s="10">
        <v>1146.1598185</v>
      </c>
      <c r="D16" s="9">
        <v>424315673.55000001</v>
      </c>
      <c r="E16" s="10">
        <v>1205.3083741999999</v>
      </c>
      <c r="F16" s="9">
        <v>540403968.98000002</v>
      </c>
      <c r="G16" s="10">
        <v>1272.9451007</v>
      </c>
      <c r="H16" s="9">
        <v>662757174.22000003</v>
      </c>
      <c r="I16" s="10">
        <v>1354.8109304</v>
      </c>
      <c r="J16" s="9">
        <v>762605860.11000001</v>
      </c>
      <c r="K16" s="10">
        <v>1462.605847</v>
      </c>
      <c r="L16" s="11">
        <v>7.9564546E-2</v>
      </c>
      <c r="M16" s="12">
        <v>6.2846462800000003E-2</v>
      </c>
      <c r="N16" s="18">
        <f>(K16-C16)/C16</f>
        <v>0.27609241171457105</v>
      </c>
      <c r="O16" s="27">
        <f t="shared" si="2"/>
        <v>5.3610177031955537</v>
      </c>
      <c r="P16" s="31">
        <f t="shared" si="1"/>
        <v>1.7408096577211292</v>
      </c>
    </row>
    <row r="17" spans="1:16" x14ac:dyDescent="0.25">
      <c r="A17" s="8" t="s">
        <v>25</v>
      </c>
      <c r="B17" s="9">
        <v>30802219.620000001</v>
      </c>
      <c r="C17" s="10">
        <v>644.12569625000003</v>
      </c>
      <c r="D17" s="9">
        <v>42902833.369999997</v>
      </c>
      <c r="E17" s="10">
        <v>736.65263060999996</v>
      </c>
      <c r="F17" s="9">
        <v>52615463.950000003</v>
      </c>
      <c r="G17" s="10">
        <v>829.46935159999998</v>
      </c>
      <c r="H17" s="9">
        <v>57784005.32</v>
      </c>
      <c r="I17" s="10">
        <v>801.49587379000002</v>
      </c>
      <c r="J17" s="9">
        <v>68074955.319999993</v>
      </c>
      <c r="K17" s="10">
        <v>812.27217669000004</v>
      </c>
      <c r="L17" s="11">
        <v>1.34452381E-2</v>
      </c>
      <c r="M17" s="12">
        <v>5.9699521200000001E-2</v>
      </c>
      <c r="N17" s="21">
        <f>(K17-C17)/C17</f>
        <v>0.26104606821141085</v>
      </c>
      <c r="O17" s="27">
        <f t="shared" si="2"/>
        <v>5.0688556934254532</v>
      </c>
      <c r="P17" s="31">
        <f t="shared" si="1"/>
        <v>1.6459399004502575</v>
      </c>
    </row>
    <row r="18" spans="1:16" x14ac:dyDescent="0.25">
      <c r="A18" s="8" t="s">
        <v>26</v>
      </c>
      <c r="B18" s="9">
        <v>322607271.67000002</v>
      </c>
      <c r="C18" s="10">
        <v>17.455452104999999</v>
      </c>
      <c r="D18" s="9">
        <v>377797043.20999998</v>
      </c>
      <c r="E18" s="10">
        <v>18.214813385999999</v>
      </c>
      <c r="F18" s="9">
        <v>402899928.83999997</v>
      </c>
      <c r="G18" s="10">
        <v>19.125328147000001</v>
      </c>
      <c r="H18" s="9">
        <v>396644570.94</v>
      </c>
      <c r="I18" s="10">
        <v>20.290263775</v>
      </c>
      <c r="J18" s="9">
        <v>358897641.79000002</v>
      </c>
      <c r="K18" s="10">
        <v>21.591508775000001</v>
      </c>
      <c r="L18" s="11">
        <v>6.4131497499999995E-2</v>
      </c>
      <c r="M18" s="12">
        <v>5.4600498599999998E-2</v>
      </c>
      <c r="N18" s="21">
        <f>(K18-C18)/C18</f>
        <v>0.23694927207386715</v>
      </c>
      <c r="O18" s="27">
        <f t="shared" si="2"/>
        <v>4.6009567392983914</v>
      </c>
      <c r="P18" s="31">
        <f t="shared" si="1"/>
        <v>1.494005498574194</v>
      </c>
    </row>
    <row r="19" spans="1:16" x14ac:dyDescent="0.25">
      <c r="A19" s="8" t="s">
        <v>24</v>
      </c>
      <c r="B19" s="9">
        <v>573253125.39999998</v>
      </c>
      <c r="C19" s="10">
        <v>39.768266934000003</v>
      </c>
      <c r="D19" s="9">
        <v>621051368.05999994</v>
      </c>
      <c r="E19" s="10">
        <v>41.620489262</v>
      </c>
      <c r="F19" s="9">
        <v>665461659.28999996</v>
      </c>
      <c r="G19" s="10">
        <v>43.466640406000003</v>
      </c>
      <c r="H19" s="9">
        <v>687356000.71000004</v>
      </c>
      <c r="I19" s="10">
        <v>45.437027923000002</v>
      </c>
      <c r="J19" s="9">
        <v>636239417.26999998</v>
      </c>
      <c r="K19" s="10">
        <v>49.151392768999997</v>
      </c>
      <c r="L19" s="11">
        <v>8.1747530900000004E-2</v>
      </c>
      <c r="M19" s="12">
        <v>5.4386388600000002E-2</v>
      </c>
      <c r="N19" s="21">
        <f>(K19-C19)/C19</f>
        <v>0.2359450526363738</v>
      </c>
      <c r="O19" s="27">
        <f t="shared" si="2"/>
        <v>4.5814573327451225</v>
      </c>
      <c r="P19" s="31">
        <f t="shared" si="1"/>
        <v>1.4876737240628866</v>
      </c>
    </row>
    <row r="20" spans="1:16" x14ac:dyDescent="0.25">
      <c r="A20" s="8" t="s">
        <v>22</v>
      </c>
      <c r="B20" s="9">
        <v>63276365.93</v>
      </c>
      <c r="C20" s="10">
        <v>1255.0151315000001</v>
      </c>
      <c r="D20" s="9">
        <v>64556461.479999997</v>
      </c>
      <c r="E20" s="10">
        <v>1296.7501703999999</v>
      </c>
      <c r="F20" s="9">
        <v>61568219.420000002</v>
      </c>
      <c r="G20" s="10">
        <v>1341.2691846</v>
      </c>
      <c r="H20" s="9">
        <v>54619897.920000002</v>
      </c>
      <c r="I20" s="10">
        <v>1464.2938525</v>
      </c>
      <c r="J20" s="9">
        <v>48802377.780000001</v>
      </c>
      <c r="K20" s="10">
        <v>1545.2307633999999</v>
      </c>
      <c r="L20" s="11">
        <v>5.5273680700000001E-2</v>
      </c>
      <c r="M20" s="12">
        <v>5.3382492300000001E-2</v>
      </c>
      <c r="N20" s="21">
        <f t="shared" si="0"/>
        <v>0.23124472734693863</v>
      </c>
      <c r="O20" s="27">
        <f t="shared" si="2"/>
        <v>4.4901888805230801</v>
      </c>
      <c r="P20" s="31">
        <f t="shared" si="1"/>
        <v>1.4580373729315173</v>
      </c>
    </row>
    <row r="21" spans="1:16" x14ac:dyDescent="0.25">
      <c r="A21" s="8" t="s">
        <v>27</v>
      </c>
      <c r="B21" s="9">
        <v>22213051.120000001</v>
      </c>
      <c r="C21" s="10">
        <v>64.653978801999997</v>
      </c>
      <c r="D21" s="9">
        <v>30301486.670000002</v>
      </c>
      <c r="E21" s="10">
        <v>66.230441493000001</v>
      </c>
      <c r="F21" s="9">
        <v>35629300.640000001</v>
      </c>
      <c r="G21" s="10">
        <v>70.507150175000007</v>
      </c>
      <c r="H21" s="9">
        <v>37829119.780000001</v>
      </c>
      <c r="I21" s="10">
        <v>74.229732888000001</v>
      </c>
      <c r="J21" s="9">
        <v>45242671.020000003</v>
      </c>
      <c r="K21" s="10">
        <v>78.850095750999998</v>
      </c>
      <c r="L21" s="11">
        <v>6.2244099300000001E-2</v>
      </c>
      <c r="M21" s="12">
        <v>5.0876649599999997E-2</v>
      </c>
      <c r="N21" s="21">
        <f t="shared" si="0"/>
        <v>0.21957066234817493</v>
      </c>
      <c r="O21" s="27">
        <f t="shared" si="2"/>
        <v>4.2635080067606781</v>
      </c>
      <c r="P21" s="31">
        <f t="shared" si="1"/>
        <v>1.3844304057261976</v>
      </c>
    </row>
    <row r="22" spans="1:16" x14ac:dyDescent="0.25">
      <c r="A22" s="8" t="s">
        <v>32</v>
      </c>
      <c r="B22" s="9">
        <v>38453637.450000003</v>
      </c>
      <c r="C22" s="10">
        <v>836.45778843999994</v>
      </c>
      <c r="D22" s="9">
        <v>72536774.230000004</v>
      </c>
      <c r="E22" s="10">
        <v>839.60819122999999</v>
      </c>
      <c r="F22" s="9">
        <v>114066482.97</v>
      </c>
      <c r="G22" s="10">
        <v>875.99865520000003</v>
      </c>
      <c r="H22" s="9">
        <v>150779306.74000001</v>
      </c>
      <c r="I22" s="10">
        <v>940.81866912999999</v>
      </c>
      <c r="J22" s="9">
        <v>185441738.66999999</v>
      </c>
      <c r="K22" s="10">
        <v>1001.6974176</v>
      </c>
      <c r="L22" s="11">
        <v>6.4708269999999998E-2</v>
      </c>
      <c r="M22" s="12">
        <v>4.6099829199999998E-2</v>
      </c>
      <c r="N22" s="18">
        <f>(K22-C22)/C22</f>
        <v>0.19754688334981399</v>
      </c>
      <c r="O22" s="27">
        <f t="shared" si="2"/>
        <v>3.8358618126177468</v>
      </c>
      <c r="P22" s="31">
        <f t="shared" si="1"/>
        <v>1.2455667298222826</v>
      </c>
    </row>
    <row r="23" spans="1:16" x14ac:dyDescent="0.25">
      <c r="A23" s="8" t="s">
        <v>33</v>
      </c>
      <c r="B23" s="9">
        <v>3651810.72</v>
      </c>
      <c r="C23" s="10">
        <v>1004.306951</v>
      </c>
      <c r="D23" s="9">
        <v>5920822.71</v>
      </c>
      <c r="E23" s="10">
        <v>1004.9259496</v>
      </c>
      <c r="F23" s="9">
        <v>9273635.9900000002</v>
      </c>
      <c r="G23" s="10">
        <v>1044.2695782999999</v>
      </c>
      <c r="H23" s="9">
        <v>12325612.51</v>
      </c>
      <c r="I23" s="10">
        <v>1108.6975596</v>
      </c>
      <c r="J23" s="9">
        <v>15163928.26</v>
      </c>
      <c r="K23" s="10">
        <v>1182.815265</v>
      </c>
      <c r="L23" s="11">
        <v>6.6851148599999993E-2</v>
      </c>
      <c r="M23" s="12">
        <v>4.1747850500000003E-2</v>
      </c>
      <c r="N23" s="18">
        <f>(K23-C23)/C23</f>
        <v>0.17774278453639811</v>
      </c>
      <c r="O23" s="27">
        <f t="shared" si="2"/>
        <v>3.4513162045902543</v>
      </c>
      <c r="P23" s="31">
        <f t="shared" si="1"/>
        <v>1.1206985153619049</v>
      </c>
    </row>
    <row r="24" spans="1:16" x14ac:dyDescent="0.25">
      <c r="A24" s="8" t="s">
        <v>31</v>
      </c>
      <c r="B24" s="9">
        <v>1592913.74</v>
      </c>
      <c r="C24" s="10">
        <v>981.46256315000005</v>
      </c>
      <c r="D24" s="9">
        <v>2915287.29</v>
      </c>
      <c r="E24" s="10">
        <v>862.51103253999997</v>
      </c>
      <c r="F24" s="9">
        <v>4546656.6900000004</v>
      </c>
      <c r="G24" s="10">
        <v>909.33133799999996</v>
      </c>
      <c r="H24" s="9">
        <v>4481987.7699999996</v>
      </c>
      <c r="I24" s="10">
        <v>1000.8905248</v>
      </c>
      <c r="J24" s="9">
        <v>5472304.71</v>
      </c>
      <c r="K24" s="10">
        <v>1148.2929138</v>
      </c>
      <c r="L24" s="11">
        <v>0.14727124029999999</v>
      </c>
      <c r="M24" s="12">
        <v>4.0027293200000001E-2</v>
      </c>
      <c r="N24" s="21">
        <f>(K24-C24)/C24</f>
        <v>0.1699813695537796</v>
      </c>
      <c r="O24" s="27">
        <f t="shared" si="2"/>
        <v>3.3006091175491186</v>
      </c>
      <c r="P24" s="31">
        <f t="shared" si="1"/>
        <v>1.0717614725963405</v>
      </c>
    </row>
    <row r="25" spans="1:16" x14ac:dyDescent="0.25">
      <c r="A25" s="8" t="s">
        <v>30</v>
      </c>
      <c r="B25" s="9">
        <v>4198680.38</v>
      </c>
      <c r="C25" s="10">
        <v>10.279850543</v>
      </c>
      <c r="D25" s="9">
        <v>4851198.96</v>
      </c>
      <c r="E25" s="10">
        <v>10.48145051</v>
      </c>
      <c r="F25" s="9">
        <v>4615663.63</v>
      </c>
      <c r="G25" s="10">
        <v>10.535856666999999</v>
      </c>
      <c r="H25" s="9">
        <v>4558188.3899999997</v>
      </c>
      <c r="I25" s="10">
        <v>10.64749233</v>
      </c>
      <c r="J25" s="9">
        <v>4717746.0999999996</v>
      </c>
      <c r="K25" s="10">
        <v>11.128454259</v>
      </c>
      <c r="L25" s="11">
        <v>4.5171380599999998E-2</v>
      </c>
      <c r="M25" s="12">
        <v>2.0027806700000001E-2</v>
      </c>
      <c r="N25" s="21">
        <f>(K25-C25)/C25</f>
        <v>8.2550199776771166E-2</v>
      </c>
      <c r="O25" s="27">
        <f t="shared" si="2"/>
        <v>1.6029165005198285</v>
      </c>
      <c r="P25" s="31">
        <f t="shared" si="1"/>
        <v>0.52049306290524067</v>
      </c>
    </row>
    <row r="26" spans="1:16" x14ac:dyDescent="0.25">
      <c r="A26" s="8" t="s">
        <v>29</v>
      </c>
      <c r="B26" s="9">
        <v>10700975.32</v>
      </c>
      <c r="C26" s="10">
        <v>1515.5546629999999</v>
      </c>
      <c r="D26" s="9">
        <v>13192588.82</v>
      </c>
      <c r="E26" s="10">
        <v>1562.7048583999999</v>
      </c>
      <c r="F26" s="9">
        <v>13685400.789999999</v>
      </c>
      <c r="G26" s="10">
        <v>1585.5233951</v>
      </c>
      <c r="H26" s="9">
        <v>14692453.789999999</v>
      </c>
      <c r="I26" s="10">
        <v>1620.7534075000001</v>
      </c>
      <c r="J26" s="9">
        <v>15264127.17</v>
      </c>
      <c r="K26" s="10">
        <v>1620.3602310000001</v>
      </c>
      <c r="L26" s="11">
        <v>-2.42589E-4</v>
      </c>
      <c r="M26" s="12">
        <v>1.68572575E-2</v>
      </c>
      <c r="N26" s="21">
        <f t="shared" si="0"/>
        <v>6.915327474400719E-2</v>
      </c>
      <c r="O26" s="27">
        <f t="shared" si="2"/>
        <v>1.3427820338642171</v>
      </c>
      <c r="P26" s="31">
        <f t="shared" si="1"/>
        <v>0.43602316988655226</v>
      </c>
    </row>
    <row r="27" spans="1:16" s="7" customFormat="1" x14ac:dyDescent="0.25">
      <c r="A27" s="23" t="s">
        <v>39</v>
      </c>
      <c r="B27" s="24">
        <f>SUM(B5:B26)</f>
        <v>6199136719.7199993</v>
      </c>
      <c r="C27" s="24">
        <f>AVERAGE(C5:C26)</f>
        <v>809.17394199237276</v>
      </c>
      <c r="D27" s="24">
        <f>SUM(D5:D26)</f>
        <v>8529201474.2599993</v>
      </c>
      <c r="E27" s="24">
        <f>AVERAGE(E5:E26)</f>
        <v>877.56400049634101</v>
      </c>
      <c r="F27" s="24">
        <f>SUM(F5:F26)</f>
        <v>10773222962.390001</v>
      </c>
      <c r="G27" s="24">
        <f>AVERAGE(G5:G26)</f>
        <v>938.93210155350926</v>
      </c>
      <c r="H27" s="24">
        <f>SUM(H5:H26)</f>
        <v>12877226261.57</v>
      </c>
      <c r="I27" s="24">
        <f>AVERAGE(I5:I26)</f>
        <v>1019.0428074816047</v>
      </c>
      <c r="J27" s="24">
        <f>SUM(J5:J26)</f>
        <v>14855780622.750002</v>
      </c>
      <c r="K27" s="24">
        <f>AVERAGE(K5:K26)</f>
        <v>1120.1741234201045</v>
      </c>
      <c r="L27" s="25">
        <f t="shared" ref="L27:M27" si="3">AVERAGE(L5:L26)</f>
        <v>9.72867556181818E-2</v>
      </c>
      <c r="M27" s="25">
        <f t="shared" si="3"/>
        <v>9.3201810354545417E-2</v>
      </c>
      <c r="N27" s="25">
        <f>AVERAGE(N5:N26)</f>
        <v>0.4548047939065642</v>
      </c>
      <c r="O27" s="27">
        <f>(N27/5.15)*100</f>
        <v>8.8311610467294006</v>
      </c>
      <c r="P27" s="31">
        <f t="shared" si="1"/>
        <v>2.8676216513654742</v>
      </c>
    </row>
    <row r="28" spans="1:16" x14ac:dyDescent="0.25">
      <c r="B28" t="s">
        <v>0</v>
      </c>
      <c r="L28" t="s">
        <v>0</v>
      </c>
    </row>
    <row r="29" spans="1:16" x14ac:dyDescent="0.25">
      <c r="K29" t="s">
        <v>0</v>
      </c>
      <c r="M29" t="s">
        <v>0</v>
      </c>
    </row>
    <row r="30" spans="1:16" x14ac:dyDescent="0.25">
      <c r="A30" s="8" t="s">
        <v>36</v>
      </c>
      <c r="B30" s="9" t="s">
        <v>45</v>
      </c>
      <c r="C30" s="10" t="s">
        <v>45</v>
      </c>
      <c r="D30" s="9" t="s">
        <v>45</v>
      </c>
      <c r="E30" s="10" t="s">
        <v>45</v>
      </c>
      <c r="F30" s="9">
        <v>699892572.26999998</v>
      </c>
      <c r="G30" s="10">
        <v>1142.6481707999999</v>
      </c>
      <c r="H30" s="9">
        <v>7030633485.8000002</v>
      </c>
      <c r="I30" s="10">
        <v>1127.1424777</v>
      </c>
      <c r="J30" s="9">
        <v>4399701570</v>
      </c>
      <c r="K30" s="10">
        <v>1118.5785284000001</v>
      </c>
      <c r="L30" s="11">
        <v>-7.5979300000000001E-3</v>
      </c>
      <c r="M30" s="12">
        <v>-1.0588452E-2</v>
      </c>
      <c r="N30" s="18">
        <f>(K30-G30)/G30</f>
        <v>-2.1064788808219038E-2</v>
      </c>
      <c r="O30" s="29" t="s">
        <v>6</v>
      </c>
    </row>
    <row r="31" spans="1:16" x14ac:dyDescent="0.25">
      <c r="A31" s="8" t="s">
        <v>37</v>
      </c>
      <c r="B31" s="9" t="s">
        <v>45</v>
      </c>
      <c r="C31" s="10" t="s">
        <v>45</v>
      </c>
      <c r="D31" s="9">
        <v>4137724.82</v>
      </c>
      <c r="E31" s="10">
        <v>93.278135665999997</v>
      </c>
      <c r="F31" s="9">
        <v>266744335.25999999</v>
      </c>
      <c r="G31" s="10">
        <v>95.655081879999997</v>
      </c>
      <c r="H31" s="9">
        <v>590946241.88</v>
      </c>
      <c r="I31" s="10">
        <v>103.91979298</v>
      </c>
      <c r="J31" s="9">
        <v>978350728.24000001</v>
      </c>
      <c r="K31" s="10">
        <v>113.3436196</v>
      </c>
      <c r="L31" s="11">
        <v>9.0683654700000005E-2</v>
      </c>
      <c r="M31" s="12">
        <v>6.7101523900000001E-2</v>
      </c>
      <c r="N31" s="18">
        <f t="shared" ref="N31:N36" si="4">(K31-E31)/E31</f>
        <v>0.21511454737740748</v>
      </c>
      <c r="O31" s="29" t="s">
        <v>7</v>
      </c>
    </row>
    <row r="32" spans="1:16" x14ac:dyDescent="0.25">
      <c r="A32" s="8" t="s">
        <v>35</v>
      </c>
      <c r="B32" s="9" t="s">
        <v>45</v>
      </c>
      <c r="C32" s="10" t="s">
        <v>45</v>
      </c>
      <c r="D32" s="9">
        <v>14211999.52</v>
      </c>
      <c r="E32" s="10">
        <v>1012.2506781</v>
      </c>
      <c r="F32" s="9">
        <v>3106960980.5</v>
      </c>
      <c r="G32" s="10">
        <v>1016.8494031</v>
      </c>
      <c r="H32" s="9">
        <v>1318386247.3</v>
      </c>
      <c r="I32" s="10">
        <v>1007.537695</v>
      </c>
      <c r="J32" s="9">
        <v>932677561.89999998</v>
      </c>
      <c r="K32" s="10">
        <v>1004.842323</v>
      </c>
      <c r="L32" s="11">
        <v>-2.6752070000000002E-3</v>
      </c>
      <c r="M32" s="12">
        <v>-2.4455409999999999E-3</v>
      </c>
      <c r="N32" s="18">
        <f t="shared" si="4"/>
        <v>-7.318696109846542E-3</v>
      </c>
      <c r="O32" s="29" t="s">
        <v>7</v>
      </c>
    </row>
    <row r="33" spans="1:16" x14ac:dyDescent="0.25">
      <c r="A33" s="8" t="s">
        <v>34</v>
      </c>
      <c r="B33" s="9" t="s">
        <v>45</v>
      </c>
      <c r="C33" s="10" t="s">
        <v>45</v>
      </c>
      <c r="D33" s="9">
        <v>159212765.97999999</v>
      </c>
      <c r="E33" s="10">
        <v>76.437308560000005</v>
      </c>
      <c r="F33" s="9">
        <v>599047000.14999998</v>
      </c>
      <c r="G33" s="10">
        <v>84.590205702000006</v>
      </c>
      <c r="H33" s="9">
        <v>875583351.73000002</v>
      </c>
      <c r="I33" s="10">
        <v>93.272645655999995</v>
      </c>
      <c r="J33" s="9">
        <v>932309037.65999997</v>
      </c>
      <c r="K33" s="10">
        <v>104.33453261</v>
      </c>
      <c r="L33" s="11">
        <v>0.1185973323</v>
      </c>
      <c r="M33" s="12">
        <v>0.1092792675</v>
      </c>
      <c r="N33" s="18">
        <f t="shared" si="4"/>
        <v>0.36496868578387825</v>
      </c>
      <c r="O33" s="29" t="s">
        <v>7</v>
      </c>
    </row>
    <row r="34" spans="1:16" x14ac:dyDescent="0.25">
      <c r="A34" s="8" t="s">
        <v>21</v>
      </c>
      <c r="B34" s="9" t="s">
        <v>45</v>
      </c>
      <c r="C34" s="10" t="s">
        <v>45</v>
      </c>
      <c r="D34" s="9">
        <v>58976346</v>
      </c>
      <c r="E34" s="10">
        <v>222.02668568999999</v>
      </c>
      <c r="F34" s="9">
        <v>395603117.35000002</v>
      </c>
      <c r="G34" s="10">
        <v>236.87553432999999</v>
      </c>
      <c r="H34" s="9">
        <v>462632810.23000002</v>
      </c>
      <c r="I34" s="10">
        <v>252.65868669</v>
      </c>
      <c r="J34" s="9">
        <v>574151760.58000004</v>
      </c>
      <c r="K34" s="10">
        <v>285.94565058000001</v>
      </c>
      <c r="L34" s="11">
        <v>0.1317467621</v>
      </c>
      <c r="M34" s="12">
        <v>8.7993012900000001E-2</v>
      </c>
      <c r="N34" s="18">
        <f t="shared" si="4"/>
        <v>0.28788865938054625</v>
      </c>
      <c r="O34" s="29" t="s">
        <v>7</v>
      </c>
    </row>
    <row r="35" spans="1:16" x14ac:dyDescent="0.25">
      <c r="A35" s="8" t="s">
        <v>13</v>
      </c>
      <c r="B35" s="9" t="s">
        <v>45</v>
      </c>
      <c r="C35" s="10" t="s">
        <v>45</v>
      </c>
      <c r="D35" s="9">
        <v>4187476.48</v>
      </c>
      <c r="E35" s="10">
        <v>603.20894267000006</v>
      </c>
      <c r="F35" s="9">
        <v>105112446.43000001</v>
      </c>
      <c r="G35" s="10">
        <v>668.71804835</v>
      </c>
      <c r="H35" s="9">
        <v>148696847.90000001</v>
      </c>
      <c r="I35" s="10">
        <v>788.29903992000004</v>
      </c>
      <c r="J35" s="9">
        <v>185560929.36000001</v>
      </c>
      <c r="K35" s="10">
        <v>897.43977211000004</v>
      </c>
      <c r="L35" s="11">
        <v>0.13845092619999999</v>
      </c>
      <c r="M35" s="12">
        <v>0.14159619779999999</v>
      </c>
      <c r="N35" s="21">
        <f t="shared" si="4"/>
        <v>0.48777597384023869</v>
      </c>
      <c r="O35" s="29" t="s">
        <v>7</v>
      </c>
    </row>
    <row r="36" spans="1:16" x14ac:dyDescent="0.25">
      <c r="A36" s="8" t="s">
        <v>16</v>
      </c>
      <c r="B36" s="9" t="s">
        <v>45</v>
      </c>
      <c r="C36" s="10" t="s">
        <v>45</v>
      </c>
      <c r="D36" s="9">
        <v>4214272.38</v>
      </c>
      <c r="E36" s="10">
        <v>299.77752027000002</v>
      </c>
      <c r="F36" s="9">
        <v>21750777.640000001</v>
      </c>
      <c r="G36" s="10">
        <v>303.0369154</v>
      </c>
      <c r="H36" s="9">
        <v>30470243.68</v>
      </c>
      <c r="I36" s="10">
        <v>341.30004009999999</v>
      </c>
      <c r="J36" s="9">
        <v>35404840.359999999</v>
      </c>
      <c r="K36" s="10">
        <v>369.41919756999999</v>
      </c>
      <c r="L36" s="11">
        <v>8.23883802E-2</v>
      </c>
      <c r="M36" s="12">
        <v>7.2111939700000002E-2</v>
      </c>
      <c r="N36" s="18">
        <f t="shared" si="4"/>
        <v>0.23231120611470779</v>
      </c>
      <c r="O36" s="29" t="s">
        <v>7</v>
      </c>
    </row>
    <row r="37" spans="1:16" x14ac:dyDescent="0.25">
      <c r="A37" s="8" t="s">
        <v>15</v>
      </c>
      <c r="B37" s="9" t="s">
        <v>45</v>
      </c>
      <c r="C37" s="10" t="s">
        <v>45</v>
      </c>
      <c r="D37" s="9">
        <v>5125.8900000000003</v>
      </c>
      <c r="E37" s="10">
        <v>277.07513513999999</v>
      </c>
      <c r="F37" s="9">
        <v>11828.03</v>
      </c>
      <c r="G37" s="10">
        <v>299.44379746999999</v>
      </c>
      <c r="H37" s="9">
        <v>179712.23</v>
      </c>
      <c r="I37" s="10">
        <v>296.06627677</v>
      </c>
      <c r="J37" s="9">
        <v>89726.19</v>
      </c>
      <c r="K37" s="10">
        <v>267.44020863999998</v>
      </c>
      <c r="L37" s="11">
        <v>-9.6688040000000003E-2</v>
      </c>
      <c r="M37" s="12">
        <v>-1.1728245999999999E-2</v>
      </c>
      <c r="N37" s="20">
        <f xml:space="preserve"> (K37-E37)/E37</f>
        <v>-3.4773695933168772E-2</v>
      </c>
      <c r="O37" s="30" t="s">
        <v>7</v>
      </c>
    </row>
    <row r="38" spans="1:16" s="7" customFormat="1" x14ac:dyDescent="0.25">
      <c r="A38" s="23" t="s">
        <v>39</v>
      </c>
      <c r="F38" s="24">
        <f>SUM(F30:F37)</f>
        <v>5195123057.6300001</v>
      </c>
      <c r="H38" s="24">
        <f>SUM(H30:H37)</f>
        <v>10457528940.749998</v>
      </c>
      <c r="J38" s="24">
        <f>SUM(J30:J37)</f>
        <v>8038246154.2899981</v>
      </c>
      <c r="O38" s="26"/>
      <c r="P38" s="26"/>
    </row>
    <row r="40" spans="1:16" s="7" customFormat="1" x14ac:dyDescent="0.25">
      <c r="A40" s="7" t="s">
        <v>42</v>
      </c>
      <c r="F40" s="24">
        <f>F27+F38</f>
        <v>15968346020.02</v>
      </c>
      <c r="H40" s="24">
        <f>H27+H38</f>
        <v>23334755202.32</v>
      </c>
      <c r="J40" s="24">
        <f>J27+J38</f>
        <v>22894026777.040001</v>
      </c>
      <c r="O40" s="26"/>
      <c r="P40" s="26"/>
    </row>
    <row r="41" spans="1:16" x14ac:dyDescent="0.25">
      <c r="A41" s="7" t="s">
        <v>43</v>
      </c>
      <c r="F41" s="22">
        <v>120154821636.72</v>
      </c>
      <c r="H41" s="22">
        <v>137025853611.89999</v>
      </c>
      <c r="J41" s="22">
        <v>141402762028.26999</v>
      </c>
    </row>
    <row r="42" spans="1:16" x14ac:dyDescent="0.25">
      <c r="A42" s="7" t="s">
        <v>44</v>
      </c>
      <c r="F42" s="32">
        <f>F40/F41</f>
        <v>0.13289808767141462</v>
      </c>
      <c r="H42" s="32">
        <f>H40/H41</f>
        <v>0.17029454360059171</v>
      </c>
      <c r="J42" s="32">
        <f>J40/J41</f>
        <v>0.1619065034420113</v>
      </c>
    </row>
    <row r="43" spans="1:16" x14ac:dyDescent="0.25">
      <c r="J43" s="7" t="s">
        <v>0</v>
      </c>
    </row>
    <row r="45" spans="1:16" x14ac:dyDescent="0.25">
      <c r="A45" s="7" t="s">
        <v>46</v>
      </c>
      <c r="B45" t="s">
        <v>48</v>
      </c>
      <c r="J45" s="7" t="s">
        <v>0</v>
      </c>
    </row>
    <row r="46" spans="1:16" x14ac:dyDescent="0.25">
      <c r="B46" t="s">
        <v>47</v>
      </c>
    </row>
  </sheetData>
  <mergeCells count="2">
    <mergeCell ref="A1:P1"/>
    <mergeCell ref="A2:P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Frank Clemente</cp:lastModifiedBy>
  <dcterms:created xsi:type="dcterms:W3CDTF">2019-02-28T16:07:40Z</dcterms:created>
  <dcterms:modified xsi:type="dcterms:W3CDTF">2019-03-15T20:10:48Z</dcterms:modified>
</cp:coreProperties>
</file>