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For Campaign Staff Only\Research &amp; Policy -- Corporate Taxes\Companies\Prescription Drug Industry\ATF-HCAN Fact Sheet Tables 11-2019\"/>
    </mc:Choice>
  </mc:AlternateContent>
  <xr:revisionPtr revIDLastSave="0" documentId="13_ncr:1_{CA031316-6052-4D2B-97A3-B290A86AF793}" xr6:coauthVersionLast="45" xr6:coauthVersionMax="45" xr10:uidLastSave="{00000000-0000-0000-0000-000000000000}"/>
  <bookViews>
    <workbookView xWindow="-120" yWindow="-120" windowWidth="20730" windowHeight="11160" xr2:uid="{B65D65FB-52EF-2545-A13C-7C908665510B}"/>
  </bookViews>
  <sheets>
    <sheet name="Sheet1" sheetId="1" r:id="rId1"/>
  </sheets>
  <definedNames>
    <definedName name="_xlnm.Print_Area" localSheetId="0">Sheet1!$A$1:$P$59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" l="1"/>
  <c r="K34" i="1"/>
  <c r="I34" i="1"/>
  <c r="G34" i="1"/>
  <c r="E34" i="1"/>
  <c r="J34" i="1"/>
  <c r="J38" i="1" s="1"/>
  <c r="H34" i="1"/>
  <c r="H38" i="1" s="1"/>
  <c r="F34" i="1"/>
  <c r="F38" i="1" s="1"/>
  <c r="D34" i="1"/>
  <c r="D38" i="1" s="1"/>
  <c r="C34" i="1"/>
  <c r="B34" i="1"/>
  <c r="N33" i="1"/>
  <c r="N32" i="1"/>
  <c r="P32" i="1" s="1"/>
  <c r="N31" i="1"/>
  <c r="O31" i="1" s="1"/>
  <c r="N30" i="1"/>
  <c r="O30" i="1" s="1"/>
  <c r="N29" i="1"/>
  <c r="O29" i="1" s="1"/>
  <c r="N28" i="1"/>
  <c r="N27" i="1"/>
  <c r="P27" i="1" s="1"/>
  <c r="O32" i="1" l="1"/>
  <c r="P29" i="1"/>
  <c r="P30" i="1"/>
  <c r="P31" i="1"/>
  <c r="O27" i="1"/>
  <c r="C55" i="1"/>
  <c r="C56" i="1" s="1"/>
  <c r="C47" i="1"/>
  <c r="C48" i="1" s="1"/>
  <c r="N26" i="1" l="1"/>
  <c r="O26" i="1" s="1"/>
  <c r="N25" i="1"/>
  <c r="O25" i="1" s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O11" i="1" s="1"/>
  <c r="N10" i="1"/>
  <c r="N9" i="1"/>
  <c r="N8" i="1"/>
  <c r="N7" i="1"/>
  <c r="N6" i="1"/>
  <c r="N5" i="1"/>
  <c r="O19" i="1" l="1"/>
  <c r="P19" i="1"/>
  <c r="N34" i="1"/>
  <c r="P5" i="1"/>
  <c r="O5" i="1"/>
  <c r="O13" i="1"/>
  <c r="P13" i="1"/>
  <c r="O21" i="1"/>
  <c r="P21" i="1"/>
  <c r="O6" i="1"/>
  <c r="P6" i="1"/>
  <c r="P14" i="1"/>
  <c r="O14" i="1"/>
  <c r="P22" i="1"/>
  <c r="O22" i="1"/>
  <c r="O15" i="1"/>
  <c r="P15" i="1"/>
  <c r="O23" i="1"/>
  <c r="P23" i="1"/>
  <c r="O16" i="1"/>
  <c r="P16" i="1"/>
  <c r="O24" i="1"/>
  <c r="P24" i="1"/>
  <c r="P20" i="1"/>
  <c r="O20" i="1"/>
  <c r="O8" i="1"/>
  <c r="P8" i="1"/>
  <c r="O9" i="1"/>
  <c r="P9" i="1"/>
  <c r="O17" i="1"/>
  <c r="P17" i="1"/>
  <c r="P12" i="1"/>
  <c r="O12" i="1"/>
  <c r="O7" i="1"/>
  <c r="P7" i="1"/>
  <c r="P10" i="1"/>
  <c r="O10" i="1"/>
  <c r="P18" i="1"/>
  <c r="O18" i="1"/>
  <c r="J40" i="1"/>
  <c r="M34" i="1"/>
  <c r="P34" i="1" l="1"/>
  <c r="O34" i="1"/>
  <c r="H40" i="1"/>
  <c r="F40" i="1"/>
  <c r="D40" i="1"/>
</calcChain>
</file>

<file path=xl/sharedStrings.xml><?xml version="1.0" encoding="utf-8"?>
<sst xmlns="http://schemas.openxmlformats.org/spreadsheetml/2006/main" count="90" uniqueCount="58">
  <si>
    <t xml:space="preserve"> </t>
  </si>
  <si>
    <t>Brand Name</t>
  </si>
  <si>
    <t>Total Spending</t>
  </si>
  <si>
    <t>Average Spending Per Dosage Unit (Weighted)</t>
  </si>
  <si>
    <t xml:space="preserve">Prezista </t>
  </si>
  <si>
    <t xml:space="preserve">Lyrica </t>
  </si>
  <si>
    <t xml:space="preserve">Forteo </t>
  </si>
  <si>
    <t xml:space="preserve">Enbrel </t>
  </si>
  <si>
    <t xml:space="preserve">Humira </t>
  </si>
  <si>
    <t xml:space="preserve">Orencia </t>
  </si>
  <si>
    <t xml:space="preserve">  </t>
  </si>
  <si>
    <t xml:space="preserve">Januvia </t>
  </si>
  <si>
    <t xml:space="preserve">Prevnar 13 </t>
  </si>
  <si>
    <t xml:space="preserve">Tysabri </t>
  </si>
  <si>
    <t xml:space="preserve">Xarelto </t>
  </si>
  <si>
    <t xml:space="preserve">Neulasta </t>
  </si>
  <si>
    <t xml:space="preserve">Revlimid </t>
  </si>
  <si>
    <t xml:space="preserve">Atripla </t>
  </si>
  <si>
    <t xml:space="preserve">Letairis </t>
  </si>
  <si>
    <t xml:space="preserve">Aranesp </t>
  </si>
  <si>
    <t xml:space="preserve">Invega Sustenna </t>
  </si>
  <si>
    <t xml:space="preserve">Truvada </t>
  </si>
  <si>
    <t xml:space="preserve">Remicade </t>
  </si>
  <si>
    <t xml:space="preserve">Isentress </t>
  </si>
  <si>
    <t xml:space="preserve">Rituxan </t>
  </si>
  <si>
    <t xml:space="preserve">Alimta </t>
  </si>
  <si>
    <t xml:space="preserve">Velcade </t>
  </si>
  <si>
    <t xml:space="preserve">Erbitux </t>
  </si>
  <si>
    <t xml:space="preserve">Abraxane </t>
  </si>
  <si>
    <t xml:space="preserve">Prolia </t>
  </si>
  <si>
    <t xml:space="preserve">Xgeva </t>
  </si>
  <si>
    <t xml:space="preserve">Tecfidera </t>
  </si>
  <si>
    <t xml:space="preserve">Sovaldi </t>
  </si>
  <si>
    <t xml:space="preserve">Harvoni </t>
  </si>
  <si>
    <t xml:space="preserve">Imbruvica </t>
  </si>
  <si>
    <t>TOTALS</t>
  </si>
  <si>
    <t>GRAND TOTALS</t>
  </si>
  <si>
    <t>ALL SPENDING</t>
  </si>
  <si>
    <t>SHARE</t>
  </si>
  <si>
    <t>Change in Average Spending Per Dosage Unit (2016-2017)</t>
  </si>
  <si>
    <t>Annual Growth Rate in Average Spending Per Dosage Unit (2013-2017)</t>
  </si>
  <si>
    <t>2014-17</t>
  </si>
  <si>
    <t>Total  % Price Increase 2013-17</t>
  </si>
  <si>
    <t>CPI</t>
  </si>
  <si>
    <t>Difference</t>
  </si>
  <si>
    <t>Rate</t>
  </si>
  <si>
    <t>Source:</t>
  </si>
  <si>
    <t>https://www.bls.gov/cpi/tables/supplemental-files/historical-cpi-u-201908.pdf</t>
  </si>
  <si>
    <t>Rx CPI</t>
  </si>
  <si>
    <t>BLS, CPI, "Archived Consumer Price Index Supplemental Files": 2014 &amp; 2018</t>
  </si>
  <si>
    <t>https://www.bls.gov/cpi/tables/supplemental-files/home.htm</t>
  </si>
  <si>
    <t>PRICE DROP</t>
  </si>
  <si>
    <t>Number of Times General Inflation Rate of 4.79%</t>
  </si>
  <si>
    <t>Number of Times Prescription Drug Inflation Rate of 18.70%</t>
  </si>
  <si>
    <t>&lt;INFLATION</t>
  </si>
  <si>
    <t>https://www.cms.gov/Research-Statistics-Data-and-Systems/Statistics-Trends-and-Reports/Information-on-Prescription-Drugs/Downloads/Medicare_PartD_Drug_Spending_Data.zip</t>
  </si>
  <si>
    <t xml:space="preserve">Source: </t>
  </si>
  <si>
    <t>MEDICARE PRESCRIPTION DRUG PRICE INCREASES (2013 - 2017)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</si>
</sst>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333333"/>
      <name val="Arial Narrow"/>
      <family val="2"/>
    </font>
    <font>
      <b/>
      <sz val="10"/>
      <color rgb="FF000000"/>
      <name val="Arial Narrow"/>
      <family val="2"/>
    </font>
    <font>
      <u/>
      <sz val="10"/>
      <color theme="1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165" fontId="4" fillId="2" borderId="1" xfId="1" applyNumberFormat="1" applyFont="1" applyFill="1" applyBorder="1"/>
    <xf numFmtId="165" fontId="4" fillId="2" borderId="1" xfId="0" applyNumberFormat="1" applyFont="1" applyFill="1" applyBorder="1"/>
    <xf numFmtId="10" fontId="4" fillId="2" borderId="1" xfId="0" applyNumberFormat="1" applyFont="1" applyFill="1" applyBorder="1"/>
    <xf numFmtId="167" fontId="4" fillId="2" borderId="1" xfId="2" applyNumberFormat="1" applyFont="1" applyFill="1" applyBorder="1"/>
    <xf numFmtId="1" fontId="4" fillId="2" borderId="1" xfId="2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7" fontId="5" fillId="2" borderId="1" xfId="2" applyNumberFormat="1" applyFont="1" applyFill="1" applyBorder="1"/>
    <xf numFmtId="167" fontId="5" fillId="2" borderId="1" xfId="0" applyNumberFormat="1" applyFont="1" applyFill="1" applyBorder="1"/>
    <xf numFmtId="17" fontId="6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167" fontId="3" fillId="2" borderId="1" xfId="2" applyNumberFormat="1" applyFont="1" applyFill="1" applyBorder="1"/>
    <xf numFmtId="167" fontId="3" fillId="2" borderId="1" xfId="2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0" fontId="3" fillId="2" borderId="1" xfId="0" applyNumberFormat="1" applyFont="1" applyFill="1" applyBorder="1"/>
    <xf numFmtId="10" fontId="4" fillId="2" borderId="1" xfId="2" applyNumberFormat="1" applyFont="1" applyFill="1" applyBorder="1"/>
    <xf numFmtId="0" fontId="8" fillId="2" borderId="1" xfId="3" applyFont="1" applyFill="1" applyBorder="1"/>
    <xf numFmtId="0" fontId="4" fillId="0" borderId="1" xfId="0" applyFont="1" applyBorder="1"/>
    <xf numFmtId="17" fontId="3" fillId="0" borderId="1" xfId="0" applyNumberFormat="1" applyFont="1" applyBorder="1"/>
    <xf numFmtId="0" fontId="8" fillId="0" borderId="0" xfId="3" applyFont="1"/>
    <xf numFmtId="17" fontId="3" fillId="2" borderId="1" xfId="0" applyNumberFormat="1" applyFont="1" applyFill="1" applyBorder="1"/>
    <xf numFmtId="0" fontId="4" fillId="0" borderId="0" xfId="0" applyFont="1"/>
    <xf numFmtId="0" fontId="3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57150</xdr:rowOff>
    </xdr:from>
    <xdr:ext cx="1479550" cy="290195"/>
    <xdr:pic>
      <xdr:nvPicPr>
        <xdr:cNvPr id="3" name="Picture 2">
          <a:extLst>
            <a:ext uri="{FF2B5EF4-FFF2-40B4-BE49-F238E27FC236}">
              <a16:creationId xmlns:a16="http://schemas.microsoft.com/office/drawing/2014/main" id="{E5DF67FA-0055-47E3-94FA-B868A8061F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479550" cy="2901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ms.gov/Research-Statistics-Data-and-Systems/Statistics-Trends-and-Reports/Information-on-Prescription-Drugs/Downloads/Medicare_PartD_Drug_Spending_Data.zip" TargetMode="External"/><Relationship Id="rId2" Type="http://schemas.openxmlformats.org/officeDocument/2006/relationships/hyperlink" Target="https://www.bls.gov/cpi/tables/supplemental-files/home.htm" TargetMode="External"/><Relationship Id="rId1" Type="http://schemas.openxmlformats.org/officeDocument/2006/relationships/hyperlink" Target="https://www.bls.gov/cpi/tables/supplemental-files/historical-cpi-u-201908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B836-506B-7845-A5CD-6657A818F4B5}">
  <dimension ref="A1:X59"/>
  <sheetViews>
    <sheetView tabSelected="1" zoomScaleNormal="100" workbookViewId="0">
      <selection activeCell="J40" sqref="J40"/>
    </sheetView>
  </sheetViews>
  <sheetFormatPr defaultColWidth="11" defaultRowHeight="12.75" x14ac:dyDescent="0.2"/>
  <cols>
    <col min="1" max="1" width="15.125" style="7" customWidth="1"/>
    <col min="2" max="2" width="17.25" style="7" customWidth="1"/>
    <col min="3" max="3" width="9.875" style="7" bestFit="1" customWidth="1"/>
    <col min="4" max="4" width="13.75" style="7" bestFit="1" customWidth="1"/>
    <col min="5" max="5" width="9.875" style="7" bestFit="1" customWidth="1"/>
    <col min="6" max="6" width="13.75" style="7" bestFit="1" customWidth="1"/>
    <col min="7" max="7" width="9.875" style="7" bestFit="1" customWidth="1"/>
    <col min="8" max="8" width="13.75" style="1" bestFit="1" customWidth="1"/>
    <col min="9" max="9" width="9.875" style="7" bestFit="1" customWidth="1"/>
    <col min="10" max="10" width="13.75" style="1" bestFit="1" customWidth="1"/>
    <col min="11" max="12" width="9.875" style="7" bestFit="1" customWidth="1"/>
    <col min="13" max="13" width="10.625" style="7" bestFit="1" customWidth="1"/>
    <col min="14" max="14" width="6.5" style="7" bestFit="1" customWidth="1"/>
    <col min="15" max="15" width="10.375" style="18" bestFit="1" customWidth="1"/>
    <col min="16" max="16" width="10.5" style="18" bestFit="1" customWidth="1"/>
    <col min="17" max="16384" width="11" style="7"/>
  </cols>
  <sheetData>
    <row r="1" spans="1:24" s="30" customFormat="1" ht="33" customHeight="1" x14ac:dyDescent="0.2">
      <c r="C1" s="33"/>
      <c r="D1" s="33"/>
      <c r="E1" s="33"/>
      <c r="O1" s="31"/>
    </row>
    <row r="2" spans="1:24" s="32" customFormat="1" ht="15.75" x14ac:dyDescent="0.25">
      <c r="A2" s="32" t="s">
        <v>57</v>
      </c>
    </row>
    <row r="3" spans="1:24" s="1" customFormat="1" x14ac:dyDescent="0.2">
      <c r="B3" s="34">
        <v>2013</v>
      </c>
      <c r="C3" s="35"/>
      <c r="D3" s="34">
        <v>2014</v>
      </c>
      <c r="E3" s="35"/>
      <c r="F3" s="34">
        <v>2015</v>
      </c>
      <c r="G3" s="35"/>
      <c r="H3" s="34">
        <v>2016</v>
      </c>
      <c r="I3" s="35"/>
      <c r="J3" s="34">
        <v>2017</v>
      </c>
      <c r="K3" s="35"/>
      <c r="O3" s="3"/>
      <c r="P3" s="3"/>
    </row>
    <row r="4" spans="1:24" s="4" customFormat="1" ht="76.5" x14ac:dyDescent="0.2">
      <c r="A4" s="4" t="s">
        <v>1</v>
      </c>
      <c r="B4" s="5" t="s">
        <v>2</v>
      </c>
      <c r="C4" s="6" t="s">
        <v>3</v>
      </c>
      <c r="D4" s="5" t="s">
        <v>2</v>
      </c>
      <c r="E4" s="6" t="s">
        <v>3</v>
      </c>
      <c r="F4" s="5" t="s">
        <v>2</v>
      </c>
      <c r="G4" s="6" t="s">
        <v>3</v>
      </c>
      <c r="H4" s="5" t="s">
        <v>2</v>
      </c>
      <c r="I4" s="6" t="s">
        <v>3</v>
      </c>
      <c r="J4" s="5" t="s">
        <v>2</v>
      </c>
      <c r="K4" s="6" t="s">
        <v>3</v>
      </c>
      <c r="L4" s="6" t="s">
        <v>39</v>
      </c>
      <c r="M4" s="6" t="s">
        <v>40</v>
      </c>
      <c r="N4" s="6" t="s">
        <v>42</v>
      </c>
      <c r="O4" s="6" t="s">
        <v>52</v>
      </c>
      <c r="P4" s="6" t="s">
        <v>53</v>
      </c>
    </row>
    <row r="5" spans="1:24" x14ac:dyDescent="0.2">
      <c r="A5" s="7" t="s">
        <v>4</v>
      </c>
      <c r="B5" s="8">
        <v>305042936.06999999</v>
      </c>
      <c r="C5" s="9">
        <v>28.793414327000001</v>
      </c>
      <c r="D5" s="8">
        <v>392888309.32999998</v>
      </c>
      <c r="E5" s="9">
        <v>32.561759526000003</v>
      </c>
      <c r="F5" s="8">
        <v>412701188.58999997</v>
      </c>
      <c r="G5" s="9">
        <v>35.510689067000001</v>
      </c>
      <c r="H5" s="8">
        <v>379259502.97000003</v>
      </c>
      <c r="I5" s="9">
        <v>38.260439173000002</v>
      </c>
      <c r="J5" s="8">
        <v>350738609.33999997</v>
      </c>
      <c r="K5" s="9">
        <v>41.890774124000004</v>
      </c>
      <c r="L5" s="10">
        <v>9.4899999999999998E-2</v>
      </c>
      <c r="M5" s="10">
        <v>9.8299999999999998E-2</v>
      </c>
      <c r="N5" s="11">
        <f t="shared" ref="N5:N26" si="0">(K5-C5)/C5</f>
        <v>0.45487345294505138</v>
      </c>
      <c r="O5" s="12">
        <f>(N5/4.79)*100</f>
        <v>9.4963142577254978</v>
      </c>
      <c r="P5" s="13">
        <f>(N5/18.7)*100</f>
        <v>2.4324783579949272</v>
      </c>
      <c r="R5" s="7" t="s">
        <v>0</v>
      </c>
    </row>
    <row r="6" spans="1:24" x14ac:dyDescent="0.2">
      <c r="A6" s="7" t="s">
        <v>6</v>
      </c>
      <c r="B6" s="8">
        <v>306569920.94999999</v>
      </c>
      <c r="C6" s="9">
        <v>540.84863904999997</v>
      </c>
      <c r="D6" s="8">
        <v>357780915.48000002</v>
      </c>
      <c r="E6" s="9">
        <v>638.30497283</v>
      </c>
      <c r="F6" s="8">
        <v>430210943.89999998</v>
      </c>
      <c r="G6" s="9">
        <v>821.90253772000005</v>
      </c>
      <c r="H6" s="8">
        <v>501140320.13999999</v>
      </c>
      <c r="I6" s="9">
        <v>1040.7421403000001</v>
      </c>
      <c r="J6" s="8">
        <v>576069476.61000001</v>
      </c>
      <c r="K6" s="9">
        <v>1235.0815990999999</v>
      </c>
      <c r="L6" s="10">
        <v>0.1867</v>
      </c>
      <c r="M6" s="10">
        <v>0.2293</v>
      </c>
      <c r="N6" s="11">
        <f t="shared" si="0"/>
        <v>1.2835993472580782</v>
      </c>
      <c r="O6" s="12">
        <f>(N6/4.79)*100</f>
        <v>26.797481153613322</v>
      </c>
      <c r="P6" s="13">
        <f t="shared" ref="P6:P34" si="1">(N6/18.7)*100</f>
        <v>6.8641676323961409</v>
      </c>
    </row>
    <row r="7" spans="1:24" x14ac:dyDescent="0.2">
      <c r="A7" s="7" t="s">
        <v>7</v>
      </c>
      <c r="B7" s="8">
        <v>424865336.63999999</v>
      </c>
      <c r="C7" s="9">
        <v>546.29724604</v>
      </c>
      <c r="D7" s="8">
        <v>478754979.74000001</v>
      </c>
      <c r="E7" s="9">
        <v>631.63151336999999</v>
      </c>
      <c r="F7" s="8">
        <v>528607263.69999999</v>
      </c>
      <c r="G7" s="9">
        <v>751.82129418</v>
      </c>
      <c r="H7" s="8">
        <v>572878718.71000004</v>
      </c>
      <c r="I7" s="9">
        <v>933.20286293000004</v>
      </c>
      <c r="J7" s="8">
        <v>603062310.88</v>
      </c>
      <c r="K7" s="9">
        <v>1066.5302016999999</v>
      </c>
      <c r="L7" s="10">
        <v>0.1429</v>
      </c>
      <c r="M7" s="10">
        <v>0.18223747800000001</v>
      </c>
      <c r="N7" s="11">
        <f t="shared" si="0"/>
        <v>0.95228917852151929</v>
      </c>
      <c r="O7" s="12">
        <f t="shared" ref="O7:O34" si="2">(N7/4.79)*100</f>
        <v>19.880776169551552</v>
      </c>
      <c r="P7" s="13">
        <f t="shared" si="1"/>
        <v>5.0924555001150766</v>
      </c>
      <c r="R7" s="7" t="s">
        <v>0</v>
      </c>
    </row>
    <row r="8" spans="1:24" x14ac:dyDescent="0.2">
      <c r="A8" s="7" t="s">
        <v>8</v>
      </c>
      <c r="B8" s="8">
        <v>292599225.19</v>
      </c>
      <c r="C8" s="9">
        <v>1149.8557157</v>
      </c>
      <c r="D8" s="8">
        <v>333995362.70999998</v>
      </c>
      <c r="E8" s="9">
        <v>1325.1860297000001</v>
      </c>
      <c r="F8" s="8">
        <v>402044782.67000002</v>
      </c>
      <c r="G8" s="9">
        <v>1612.2740091999999</v>
      </c>
      <c r="H8" s="8">
        <v>490135622.38999999</v>
      </c>
      <c r="I8" s="9">
        <v>1965.0089072999999</v>
      </c>
      <c r="J8" s="8">
        <v>544274923.74000001</v>
      </c>
      <c r="K8" s="9">
        <v>2228.7611783000002</v>
      </c>
      <c r="L8" s="10">
        <v>0.13420000000000001</v>
      </c>
      <c r="M8" s="10">
        <v>0.17993495179999999</v>
      </c>
      <c r="N8" s="14">
        <f t="shared" si="0"/>
        <v>0.93829638611935995</v>
      </c>
      <c r="O8" s="12">
        <f t="shared" si="2"/>
        <v>19.588651067210019</v>
      </c>
      <c r="P8" s="13">
        <f t="shared" si="1"/>
        <v>5.0176277332586094</v>
      </c>
      <c r="Q8" s="7" t="s">
        <v>0</v>
      </c>
    </row>
    <row r="9" spans="1:24" x14ac:dyDescent="0.2">
      <c r="A9" s="7" t="s">
        <v>5</v>
      </c>
      <c r="B9" s="8">
        <v>1073704899.2</v>
      </c>
      <c r="C9" s="9">
        <v>3.5722974083999999</v>
      </c>
      <c r="D9" s="8">
        <v>1404488159.7</v>
      </c>
      <c r="E9" s="9">
        <v>4.2849432401999996</v>
      </c>
      <c r="F9" s="8">
        <v>1766473720</v>
      </c>
      <c r="G9" s="9">
        <v>5.0983385593000001</v>
      </c>
      <c r="H9" s="8">
        <v>2099262044.2</v>
      </c>
      <c r="I9" s="9">
        <v>5.7656559693</v>
      </c>
      <c r="J9" s="8">
        <v>2517073734.6999998</v>
      </c>
      <c r="K9" s="9">
        <v>6.6686247813000001</v>
      </c>
      <c r="L9" s="10">
        <v>0.15659999999999999</v>
      </c>
      <c r="M9" s="10">
        <v>0.16889999999999999</v>
      </c>
      <c r="N9" s="11">
        <f t="shared" si="0"/>
        <v>0.86676080373913145</v>
      </c>
      <c r="O9" s="12">
        <f t="shared" si="2"/>
        <v>18.09521510937644</v>
      </c>
      <c r="P9" s="13">
        <f t="shared" si="1"/>
        <v>4.6350845119739654</v>
      </c>
    </row>
    <row r="10" spans="1:24" x14ac:dyDescent="0.2">
      <c r="A10" s="7" t="s">
        <v>11</v>
      </c>
      <c r="B10" s="8">
        <v>1460522983.9000001</v>
      </c>
      <c r="C10" s="9">
        <v>8.3881247052999992</v>
      </c>
      <c r="D10" s="8">
        <v>1775295532.5999999</v>
      </c>
      <c r="E10" s="9">
        <v>9.6729619958999997</v>
      </c>
      <c r="F10" s="8">
        <v>2131952445.8</v>
      </c>
      <c r="G10" s="9">
        <v>11.046434386</v>
      </c>
      <c r="H10" s="8">
        <v>2440135878.6999998</v>
      </c>
      <c r="I10" s="9">
        <v>11.985398867000001</v>
      </c>
      <c r="J10" s="8">
        <v>2786062254.8000002</v>
      </c>
      <c r="K10" s="9">
        <v>12.867005220999999</v>
      </c>
      <c r="L10" s="10">
        <v>7.3499999999999996E-2</v>
      </c>
      <c r="M10" s="10">
        <v>0.1129</v>
      </c>
      <c r="N10" s="14">
        <f t="shared" si="0"/>
        <v>0.53395492712096182</v>
      </c>
      <c r="O10" s="12">
        <f t="shared" si="2"/>
        <v>11.147284491043044</v>
      </c>
      <c r="P10" s="13">
        <f t="shared" si="1"/>
        <v>2.8553739418233257</v>
      </c>
      <c r="Q10" s="7" t="s">
        <v>0</v>
      </c>
    </row>
    <row r="11" spans="1:24" x14ac:dyDescent="0.2">
      <c r="A11" s="7" t="s">
        <v>25</v>
      </c>
      <c r="B11" s="8">
        <v>8228721.9699999997</v>
      </c>
      <c r="C11" s="9">
        <v>2055.9633755999998</v>
      </c>
      <c r="D11" s="8">
        <v>8261772.1500000004</v>
      </c>
      <c r="E11" s="9">
        <v>2067.6047487000001</v>
      </c>
      <c r="F11" s="8">
        <v>7135762.8200000003</v>
      </c>
      <c r="G11" s="9">
        <v>2098.7236695000001</v>
      </c>
      <c r="H11" s="8">
        <v>7931648.1200000001</v>
      </c>
      <c r="I11" s="9">
        <v>2257.8016501000002</v>
      </c>
      <c r="J11" s="8">
        <v>7894844.9800000004</v>
      </c>
      <c r="K11" s="9">
        <v>2430.6167737999999</v>
      </c>
      <c r="L11" s="10">
        <v>7.6499999999999999E-2</v>
      </c>
      <c r="M11" s="10">
        <v>4.2700000000000002E-2</v>
      </c>
      <c r="N11" s="15">
        <f t="shared" si="0"/>
        <v>0.18222766156554882</v>
      </c>
      <c r="O11" s="12">
        <f t="shared" si="2"/>
        <v>3.8043353145208521</v>
      </c>
      <c r="P11" s="13" t="s">
        <v>54</v>
      </c>
    </row>
    <row r="12" spans="1:24" x14ac:dyDescent="0.2">
      <c r="A12" s="7" t="s">
        <v>14</v>
      </c>
      <c r="B12" s="8">
        <v>519299965.55000001</v>
      </c>
      <c r="C12" s="9">
        <v>8.6584681888000006</v>
      </c>
      <c r="D12" s="8">
        <v>1090914810.0999999</v>
      </c>
      <c r="E12" s="9">
        <v>9.5436987180999999</v>
      </c>
      <c r="F12" s="8">
        <v>1524438226.7</v>
      </c>
      <c r="G12" s="9">
        <v>10.711248499</v>
      </c>
      <c r="H12" s="8">
        <v>1955000084.5</v>
      </c>
      <c r="I12" s="9">
        <v>11.674220709</v>
      </c>
      <c r="J12" s="8">
        <v>2611721792.8000002</v>
      </c>
      <c r="K12" s="9">
        <v>12.767125887000001</v>
      </c>
      <c r="L12" s="10">
        <v>9.3600000000000003E-2</v>
      </c>
      <c r="M12" s="10">
        <v>0.10199999999999999</v>
      </c>
      <c r="N12" s="11">
        <f t="shared" si="0"/>
        <v>0.47452477835683188</v>
      </c>
      <c r="O12" s="12">
        <f t="shared" si="2"/>
        <v>9.9065715732115223</v>
      </c>
      <c r="P12" s="13">
        <f t="shared" si="1"/>
        <v>2.5375656596622025</v>
      </c>
    </row>
    <row r="13" spans="1:24" x14ac:dyDescent="0.2">
      <c r="A13" s="7" t="s">
        <v>16</v>
      </c>
      <c r="B13" s="8">
        <v>1349964592.3</v>
      </c>
      <c r="C13" s="9">
        <v>418.39983108000001</v>
      </c>
      <c r="D13" s="8">
        <v>1671622656.7</v>
      </c>
      <c r="E13" s="9">
        <v>450.96503587000001</v>
      </c>
      <c r="F13" s="8">
        <v>2077425468.9000001</v>
      </c>
      <c r="G13" s="9">
        <v>489.91125238000001</v>
      </c>
      <c r="H13" s="8">
        <v>2661602600</v>
      </c>
      <c r="I13" s="9">
        <v>543.59019733000002</v>
      </c>
      <c r="J13" s="8">
        <v>3312773264.1999998</v>
      </c>
      <c r="K13" s="9">
        <v>626.94004510000002</v>
      </c>
      <c r="L13" s="10">
        <v>0.15329999999999999</v>
      </c>
      <c r="M13" s="10">
        <v>0.10639999999999999</v>
      </c>
      <c r="N13" s="11">
        <f t="shared" si="0"/>
        <v>0.49842327488924376</v>
      </c>
      <c r="O13" s="12">
        <f t="shared" si="2"/>
        <v>10.405496344243085</v>
      </c>
      <c r="P13" s="13">
        <f t="shared" si="1"/>
        <v>2.6653651063595922</v>
      </c>
    </row>
    <row r="14" spans="1:24" x14ac:dyDescent="0.2">
      <c r="A14" s="7" t="s">
        <v>15</v>
      </c>
      <c r="B14" s="8">
        <v>46822004.07</v>
      </c>
      <c r="C14" s="9">
        <v>6810.1959586000003</v>
      </c>
      <c r="D14" s="8">
        <v>57850621.289999999</v>
      </c>
      <c r="E14" s="9">
        <v>7384.1801912000001</v>
      </c>
      <c r="F14" s="8">
        <v>66242237.18</v>
      </c>
      <c r="G14" s="9">
        <v>8024.7098440999998</v>
      </c>
      <c r="H14" s="8">
        <v>70135986.329999998</v>
      </c>
      <c r="I14" s="9">
        <v>8782.7658107000007</v>
      </c>
      <c r="J14" s="8">
        <v>76998717.310000002</v>
      </c>
      <c r="K14" s="9">
        <v>9767.4657597000005</v>
      </c>
      <c r="L14" s="10">
        <v>0.11210000000000001</v>
      </c>
      <c r="M14" s="10">
        <v>9.4299999999999995E-2</v>
      </c>
      <c r="N14" s="11">
        <f t="shared" si="0"/>
        <v>0.43424151361834501</v>
      </c>
      <c r="O14" s="12">
        <f t="shared" si="2"/>
        <v>9.065584835456054</v>
      </c>
      <c r="P14" s="13">
        <f t="shared" si="1"/>
        <v>2.322147131648904</v>
      </c>
      <c r="T14" s="16"/>
      <c r="U14" s="17"/>
      <c r="V14" s="17"/>
      <c r="W14" s="17"/>
      <c r="X14" s="17"/>
    </row>
    <row r="15" spans="1:24" x14ac:dyDescent="0.2">
      <c r="A15" s="7" t="s">
        <v>17</v>
      </c>
      <c r="B15" s="8">
        <v>529149208.06999999</v>
      </c>
      <c r="C15" s="9">
        <v>63.863808829</v>
      </c>
      <c r="D15" s="8">
        <v>577030155.94000006</v>
      </c>
      <c r="E15" s="9">
        <v>68.692422472000004</v>
      </c>
      <c r="F15" s="8">
        <v>589704409.32000005</v>
      </c>
      <c r="G15" s="9">
        <v>73.807728028</v>
      </c>
      <c r="H15" s="8">
        <v>533215828.60000002</v>
      </c>
      <c r="I15" s="9">
        <v>80.157265420000002</v>
      </c>
      <c r="J15" s="8">
        <v>415313758.63999999</v>
      </c>
      <c r="K15" s="9">
        <v>85.980197394000001</v>
      </c>
      <c r="L15" s="10">
        <v>7.2599999999999998E-2</v>
      </c>
      <c r="M15" s="10">
        <v>7.7200000000000005E-2</v>
      </c>
      <c r="N15" s="11">
        <f t="shared" si="0"/>
        <v>0.34630550495693491</v>
      </c>
      <c r="O15" s="12">
        <f t="shared" si="2"/>
        <v>7.2297600199777641</v>
      </c>
      <c r="P15" s="13">
        <f t="shared" si="1"/>
        <v>1.8519010960263897</v>
      </c>
    </row>
    <row r="16" spans="1:24" x14ac:dyDescent="0.2">
      <c r="A16" s="7" t="s">
        <v>20</v>
      </c>
      <c r="B16" s="8">
        <v>424315673.55000001</v>
      </c>
      <c r="C16" s="9">
        <v>1205.3083741999999</v>
      </c>
      <c r="D16" s="8">
        <v>540403968.98000002</v>
      </c>
      <c r="E16" s="9">
        <v>1272.9451007</v>
      </c>
      <c r="F16" s="8">
        <v>662757174.22000003</v>
      </c>
      <c r="G16" s="9">
        <v>1354.8109304</v>
      </c>
      <c r="H16" s="8">
        <v>762605860.11000001</v>
      </c>
      <c r="I16" s="9">
        <v>1462.605847</v>
      </c>
      <c r="J16" s="8">
        <v>903805969</v>
      </c>
      <c r="K16" s="9">
        <v>1603.6166059</v>
      </c>
      <c r="L16" s="10">
        <v>9.64E-2</v>
      </c>
      <c r="M16" s="10">
        <v>7.3999999999999996E-2</v>
      </c>
      <c r="N16" s="11">
        <f t="shared" si="0"/>
        <v>0.33046168119786729</v>
      </c>
      <c r="O16" s="12">
        <f t="shared" si="2"/>
        <v>6.8989912567404446</v>
      </c>
      <c r="P16" s="13">
        <f t="shared" si="1"/>
        <v>1.7671747657639962</v>
      </c>
    </row>
    <row r="17" spans="1:18" x14ac:dyDescent="0.2">
      <c r="A17" s="7" t="s">
        <v>22</v>
      </c>
      <c r="B17" s="8">
        <v>42902833.369999997</v>
      </c>
      <c r="C17" s="9">
        <v>736.65263060999996</v>
      </c>
      <c r="D17" s="8">
        <v>52615463.950000003</v>
      </c>
      <c r="E17" s="9">
        <v>829.46935159999998</v>
      </c>
      <c r="F17" s="8">
        <v>57784005.32</v>
      </c>
      <c r="G17" s="9">
        <v>801.49587379000002</v>
      </c>
      <c r="H17" s="8">
        <v>68074955.319999993</v>
      </c>
      <c r="I17" s="9">
        <v>812.27217669000004</v>
      </c>
      <c r="J17" s="8">
        <v>83155787.060000002</v>
      </c>
      <c r="K17" s="9">
        <v>1041.8739929999999</v>
      </c>
      <c r="L17" s="10">
        <v>0.28270000000000001</v>
      </c>
      <c r="M17" s="10">
        <v>9.0499999999999997E-2</v>
      </c>
      <c r="N17" s="15">
        <f t="shared" si="0"/>
        <v>0.41433553578333837</v>
      </c>
      <c r="O17" s="12">
        <f t="shared" si="2"/>
        <v>8.6500111854559165</v>
      </c>
      <c r="P17" s="13">
        <f t="shared" si="1"/>
        <v>2.2156980523173173</v>
      </c>
    </row>
    <row r="18" spans="1:18" x14ac:dyDescent="0.2">
      <c r="A18" s="7" t="s">
        <v>23</v>
      </c>
      <c r="B18" s="8">
        <v>377797043.20999998</v>
      </c>
      <c r="C18" s="9">
        <v>18.214813385999999</v>
      </c>
      <c r="D18" s="8">
        <v>402899928.83999997</v>
      </c>
      <c r="E18" s="9">
        <v>19.125328147000001</v>
      </c>
      <c r="F18" s="8">
        <v>396644570.94</v>
      </c>
      <c r="G18" s="9">
        <v>20.290263775</v>
      </c>
      <c r="H18" s="8">
        <v>358897641.79000002</v>
      </c>
      <c r="I18" s="9">
        <v>21.591508775000001</v>
      </c>
      <c r="J18" s="8">
        <v>320942015.52999997</v>
      </c>
      <c r="K18" s="9">
        <v>23.583043603</v>
      </c>
      <c r="L18" s="10">
        <v>9.2200000000000004E-2</v>
      </c>
      <c r="M18" s="10">
        <v>6.6699999999999995E-2</v>
      </c>
      <c r="N18" s="15">
        <f t="shared" si="0"/>
        <v>0.29471782681704828</v>
      </c>
      <c r="O18" s="12">
        <f t="shared" si="2"/>
        <v>6.1527730024435963</v>
      </c>
      <c r="P18" s="13">
        <f t="shared" si="1"/>
        <v>1.576031159449456</v>
      </c>
    </row>
    <row r="19" spans="1:18" x14ac:dyDescent="0.2">
      <c r="A19" s="7" t="s">
        <v>21</v>
      </c>
      <c r="B19" s="8">
        <v>621051368.05999994</v>
      </c>
      <c r="C19" s="9">
        <v>41.620489262</v>
      </c>
      <c r="D19" s="8">
        <v>665461659.28999996</v>
      </c>
      <c r="E19" s="9">
        <v>43.466640406000003</v>
      </c>
      <c r="F19" s="8">
        <v>687356000.71000004</v>
      </c>
      <c r="G19" s="9">
        <v>45.437027923000002</v>
      </c>
      <c r="H19" s="8">
        <v>636239417.26999998</v>
      </c>
      <c r="I19" s="9">
        <v>49.151392768999997</v>
      </c>
      <c r="J19" s="8">
        <v>416800910.94</v>
      </c>
      <c r="K19" s="9">
        <v>52.846430982999998</v>
      </c>
      <c r="L19" s="10">
        <v>7.5200000000000003E-2</v>
      </c>
      <c r="M19" s="10">
        <v>6.1499999999999999E-2</v>
      </c>
      <c r="N19" s="15">
        <f t="shared" si="0"/>
        <v>0.26972152226113827</v>
      </c>
      <c r="O19" s="12">
        <f t="shared" si="2"/>
        <v>5.6309294835310704</v>
      </c>
      <c r="P19" s="13">
        <f t="shared" si="1"/>
        <v>1.4423610816103651</v>
      </c>
    </row>
    <row r="20" spans="1:18" x14ac:dyDescent="0.2">
      <c r="A20" s="7" t="s">
        <v>19</v>
      </c>
      <c r="B20" s="8">
        <v>64556461.479999997</v>
      </c>
      <c r="C20" s="9">
        <v>1296.7501703999999</v>
      </c>
      <c r="D20" s="8">
        <v>61568219.420000002</v>
      </c>
      <c r="E20" s="9">
        <v>1341.2691846</v>
      </c>
      <c r="F20" s="8">
        <v>54619897.920000002</v>
      </c>
      <c r="G20" s="9">
        <v>1464.2938525</v>
      </c>
      <c r="H20" s="8">
        <v>48802377.780000001</v>
      </c>
      <c r="I20" s="9">
        <v>1545.2307633999999</v>
      </c>
      <c r="J20" s="8">
        <v>47790621.850000001</v>
      </c>
      <c r="K20" s="9">
        <v>1631.7926418</v>
      </c>
      <c r="L20" s="10">
        <v>5.6000000000000001E-2</v>
      </c>
      <c r="M20" s="10">
        <v>5.91E-2</v>
      </c>
      <c r="N20" s="15">
        <f t="shared" si="0"/>
        <v>0.25837087131182079</v>
      </c>
      <c r="O20" s="12">
        <f t="shared" si="2"/>
        <v>5.3939639104764261</v>
      </c>
      <c r="P20" s="13">
        <f t="shared" si="1"/>
        <v>1.3816624134321969</v>
      </c>
    </row>
    <row r="21" spans="1:18" x14ac:dyDescent="0.2">
      <c r="A21" s="7" t="s">
        <v>24</v>
      </c>
      <c r="B21" s="8">
        <v>30301486.670000002</v>
      </c>
      <c r="C21" s="9">
        <v>66.230441493000001</v>
      </c>
      <c r="D21" s="8">
        <v>35629300.640000001</v>
      </c>
      <c r="E21" s="9">
        <v>70.507150175000007</v>
      </c>
      <c r="F21" s="8">
        <v>37829119.780000001</v>
      </c>
      <c r="G21" s="9">
        <v>74.229732888000001</v>
      </c>
      <c r="H21" s="8">
        <v>45242671.020000003</v>
      </c>
      <c r="I21" s="9">
        <v>78.850095750999998</v>
      </c>
      <c r="J21" s="8">
        <v>49742407.359999999</v>
      </c>
      <c r="K21" s="9">
        <v>85.89531667</v>
      </c>
      <c r="L21" s="10">
        <v>8.9300000000000004E-2</v>
      </c>
      <c r="M21" s="10">
        <v>6.7199999999999996E-2</v>
      </c>
      <c r="N21" s="15">
        <f t="shared" si="0"/>
        <v>0.29691596090414724</v>
      </c>
      <c r="O21" s="12">
        <f t="shared" si="2"/>
        <v>6.1986630668924265</v>
      </c>
      <c r="P21" s="13">
        <f t="shared" si="1"/>
        <v>1.5877858871879531</v>
      </c>
    </row>
    <row r="22" spans="1:18" x14ac:dyDescent="0.2">
      <c r="A22" s="7" t="s">
        <v>29</v>
      </c>
      <c r="B22" s="8">
        <v>72536774.230000004</v>
      </c>
      <c r="C22" s="9">
        <v>839.60819122999999</v>
      </c>
      <c r="D22" s="8">
        <v>114066482.97</v>
      </c>
      <c r="E22" s="9">
        <v>875.99865520000003</v>
      </c>
      <c r="F22" s="8">
        <v>150779306.74000001</v>
      </c>
      <c r="G22" s="9">
        <v>940.81866912999999</v>
      </c>
      <c r="H22" s="8">
        <v>185441738.66999999</v>
      </c>
      <c r="I22" s="9">
        <v>1001.6974176</v>
      </c>
      <c r="J22" s="8">
        <v>240022936.06</v>
      </c>
      <c r="K22" s="9">
        <v>1049.0496662999999</v>
      </c>
      <c r="L22" s="10">
        <v>4.7300000000000002E-2</v>
      </c>
      <c r="M22" s="10">
        <v>5.7299999999999997E-2</v>
      </c>
      <c r="N22" s="11">
        <f t="shared" si="0"/>
        <v>0.24945144325375701</v>
      </c>
      <c r="O22" s="12">
        <f t="shared" si="2"/>
        <v>5.2077545564458667</v>
      </c>
      <c r="P22" s="13">
        <f t="shared" si="1"/>
        <v>1.3339649371858664</v>
      </c>
    </row>
    <row r="23" spans="1:18" x14ac:dyDescent="0.2">
      <c r="A23" s="7" t="s">
        <v>30</v>
      </c>
      <c r="B23" s="8">
        <v>5920822.71</v>
      </c>
      <c r="C23" s="9">
        <v>1004.9259496</v>
      </c>
      <c r="D23" s="8">
        <v>9273635.9900000002</v>
      </c>
      <c r="E23" s="9">
        <v>1044.2695782999999</v>
      </c>
      <c r="F23" s="8">
        <v>12325612.51</v>
      </c>
      <c r="G23" s="9">
        <v>1108.6975596</v>
      </c>
      <c r="H23" s="8">
        <v>15163928.26</v>
      </c>
      <c r="I23" s="9">
        <v>1182.815265</v>
      </c>
      <c r="J23" s="8">
        <v>17573345.59</v>
      </c>
      <c r="K23" s="9">
        <v>1277.1048298000001</v>
      </c>
      <c r="L23" s="10">
        <v>7.9699999999999993E-2</v>
      </c>
      <c r="M23" s="10">
        <v>6.1800000000000001E-2</v>
      </c>
      <c r="N23" s="11">
        <f t="shared" si="0"/>
        <v>0.27084471279534378</v>
      </c>
      <c r="O23" s="12">
        <f t="shared" si="2"/>
        <v>5.6543781376898492</v>
      </c>
      <c r="P23" s="13">
        <f t="shared" si="1"/>
        <v>1.4483674481034428</v>
      </c>
      <c r="R23" s="7" t="s">
        <v>0</v>
      </c>
    </row>
    <row r="24" spans="1:18" x14ac:dyDescent="0.2">
      <c r="A24" s="7" t="s">
        <v>28</v>
      </c>
      <c r="B24" s="8">
        <v>2915287.29</v>
      </c>
      <c r="C24" s="9">
        <v>862.51103253999997</v>
      </c>
      <c r="D24" s="8">
        <v>4546656.6900000004</v>
      </c>
      <c r="E24" s="9">
        <v>909.33133799999996</v>
      </c>
      <c r="F24" s="8">
        <v>4481987.7699999996</v>
      </c>
      <c r="G24" s="9">
        <v>1000.8905248</v>
      </c>
      <c r="H24" s="8">
        <v>5472304.71</v>
      </c>
      <c r="I24" s="9">
        <v>1148.2929138</v>
      </c>
      <c r="J24" s="8">
        <v>4693801.5999999996</v>
      </c>
      <c r="K24" s="9">
        <v>1240.7617235</v>
      </c>
      <c r="L24" s="10">
        <v>8.0500000000000002E-2</v>
      </c>
      <c r="M24" s="10">
        <v>9.5200000000000007E-2</v>
      </c>
      <c r="N24" s="15">
        <f t="shared" si="0"/>
        <v>0.43854591615610228</v>
      </c>
      <c r="O24" s="12">
        <f t="shared" si="2"/>
        <v>9.1554471013800054</v>
      </c>
      <c r="P24" s="13">
        <f t="shared" si="1"/>
        <v>2.34516532703798</v>
      </c>
    </row>
    <row r="25" spans="1:18" x14ac:dyDescent="0.2">
      <c r="A25" s="7" t="s">
        <v>27</v>
      </c>
      <c r="B25" s="8">
        <v>4851198.96</v>
      </c>
      <c r="C25" s="9">
        <v>10.48145051</v>
      </c>
      <c r="D25" s="8">
        <v>4615663.63</v>
      </c>
      <c r="E25" s="9">
        <v>10.535856666999999</v>
      </c>
      <c r="F25" s="8">
        <v>4558188.3899999997</v>
      </c>
      <c r="G25" s="9">
        <v>10.64749233</v>
      </c>
      <c r="H25" s="8">
        <v>4717746.0999999996</v>
      </c>
      <c r="I25" s="9">
        <v>11.128454259</v>
      </c>
      <c r="J25" s="8">
        <v>5566604.5800000001</v>
      </c>
      <c r="K25" s="9">
        <v>11.911025078</v>
      </c>
      <c r="L25" s="10">
        <v>7.0300000000000001E-2</v>
      </c>
      <c r="M25" s="10">
        <v>3.2500000000000001E-2</v>
      </c>
      <c r="N25" s="15">
        <f t="shared" si="0"/>
        <v>0.13639090950590194</v>
      </c>
      <c r="O25" s="12">
        <f t="shared" si="2"/>
        <v>2.8474093842568253</v>
      </c>
      <c r="P25" s="13" t="s">
        <v>54</v>
      </c>
    </row>
    <row r="26" spans="1:18" x14ac:dyDescent="0.2">
      <c r="A26" s="7" t="s">
        <v>26</v>
      </c>
      <c r="B26" s="8">
        <v>13192588.82</v>
      </c>
      <c r="C26" s="9">
        <v>1562.7048583999999</v>
      </c>
      <c r="D26" s="8">
        <v>13685400.789999999</v>
      </c>
      <c r="E26" s="9">
        <v>1585.5233951</v>
      </c>
      <c r="F26" s="8">
        <v>14692453.789999999</v>
      </c>
      <c r="G26" s="9">
        <v>1620.7534075000001</v>
      </c>
      <c r="H26" s="8">
        <v>15264127.17</v>
      </c>
      <c r="I26" s="9">
        <v>1620.3602310000001</v>
      </c>
      <c r="J26" s="8">
        <v>16206971.960000001</v>
      </c>
      <c r="K26" s="9">
        <v>1644.2093903</v>
      </c>
      <c r="L26" s="10">
        <v>1.47E-2</v>
      </c>
      <c r="M26" s="10">
        <v>1.2800000000000001E-2</v>
      </c>
      <c r="N26" s="15">
        <f t="shared" si="0"/>
        <v>5.2156062267221581E-2</v>
      </c>
      <c r="O26" s="12">
        <f t="shared" si="2"/>
        <v>1.0888530744722669</v>
      </c>
      <c r="P26" s="13" t="s">
        <v>54</v>
      </c>
      <c r="R26" s="7" t="s">
        <v>0</v>
      </c>
    </row>
    <row r="27" spans="1:18" s="1" customFormat="1" x14ac:dyDescent="0.2">
      <c r="A27" s="7" t="s">
        <v>34</v>
      </c>
      <c r="B27" s="8">
        <v>4137724.82</v>
      </c>
      <c r="C27" s="9">
        <v>93.278135665999997</v>
      </c>
      <c r="D27" s="8">
        <v>266744335.25999999</v>
      </c>
      <c r="E27" s="9">
        <v>95.655081879999997</v>
      </c>
      <c r="F27" s="8">
        <v>590946241.88</v>
      </c>
      <c r="G27" s="9">
        <v>103.91979298</v>
      </c>
      <c r="H27" s="8">
        <v>978350728.24000001</v>
      </c>
      <c r="I27" s="9">
        <v>113.3436196</v>
      </c>
      <c r="J27" s="8">
        <v>1368727294.8</v>
      </c>
      <c r="K27" s="9">
        <v>125.74392671</v>
      </c>
      <c r="L27" s="10">
        <v>0.1094</v>
      </c>
      <c r="M27" s="10">
        <v>7.7499999999999999E-2</v>
      </c>
      <c r="N27" s="11">
        <f t="shared" ref="N27:N32" si="3">(I27-C27)/C27</f>
        <v>0.21511454737740748</v>
      </c>
      <c r="O27" s="12">
        <f t="shared" si="2"/>
        <v>4.4909091310523479</v>
      </c>
      <c r="P27" s="13">
        <f t="shared" si="1"/>
        <v>1.1503451731412164</v>
      </c>
      <c r="Q27" s="1" t="s">
        <v>0</v>
      </c>
    </row>
    <row r="28" spans="1:18" x14ac:dyDescent="0.2">
      <c r="A28" s="7" t="s">
        <v>32</v>
      </c>
      <c r="B28" s="8">
        <v>14211999.52</v>
      </c>
      <c r="C28" s="9">
        <v>1012.2506781</v>
      </c>
      <c r="D28" s="8">
        <v>3106960980.5</v>
      </c>
      <c r="E28" s="9">
        <v>1016.8494031</v>
      </c>
      <c r="F28" s="8">
        <v>1318386247.3</v>
      </c>
      <c r="G28" s="9">
        <v>1007.537695</v>
      </c>
      <c r="H28" s="8">
        <v>932677561.89999998</v>
      </c>
      <c r="I28" s="9">
        <v>1004.842323</v>
      </c>
      <c r="J28" s="8">
        <v>211121754.65000001</v>
      </c>
      <c r="K28" s="9">
        <v>1013.1428891</v>
      </c>
      <c r="L28" s="10">
        <v>-8.2605656999999999E-3</v>
      </c>
      <c r="M28" s="10">
        <v>2.0000000000000001E-4</v>
      </c>
      <c r="N28" s="11">
        <f t="shared" si="3"/>
        <v>-7.318696109846542E-3</v>
      </c>
      <c r="O28" s="18" t="s">
        <v>51</v>
      </c>
      <c r="P28" s="18" t="s">
        <v>51</v>
      </c>
    </row>
    <row r="29" spans="1:18" x14ac:dyDescent="0.2">
      <c r="A29" s="7" t="s">
        <v>31</v>
      </c>
      <c r="B29" s="8">
        <v>159212765.97999999</v>
      </c>
      <c r="C29" s="9">
        <v>76.437308560000005</v>
      </c>
      <c r="D29" s="8">
        <v>599047000.14999998</v>
      </c>
      <c r="E29" s="9">
        <v>84.590205702000006</v>
      </c>
      <c r="F29" s="8">
        <v>875583351.73000002</v>
      </c>
      <c r="G29" s="9">
        <v>93.272645655999995</v>
      </c>
      <c r="H29" s="8">
        <v>932309037.65999997</v>
      </c>
      <c r="I29" s="9">
        <v>104.33453261</v>
      </c>
      <c r="J29" s="8">
        <v>1024106779.2</v>
      </c>
      <c r="K29" s="9">
        <v>116.81284816</v>
      </c>
      <c r="L29" s="10">
        <v>0.1196</v>
      </c>
      <c r="M29" s="10">
        <v>0.1119</v>
      </c>
      <c r="N29" s="11">
        <f t="shared" si="3"/>
        <v>0.36496868578387825</v>
      </c>
      <c r="O29" s="12">
        <f t="shared" si="2"/>
        <v>7.6193880121895248</v>
      </c>
      <c r="P29" s="13">
        <f t="shared" si="1"/>
        <v>1.951704202052825</v>
      </c>
    </row>
    <row r="30" spans="1:18" x14ac:dyDescent="0.2">
      <c r="A30" s="7" t="s">
        <v>18</v>
      </c>
      <c r="B30" s="8">
        <v>58976346</v>
      </c>
      <c r="C30" s="9">
        <v>222.02668568999999</v>
      </c>
      <c r="D30" s="8">
        <v>395603117.35000002</v>
      </c>
      <c r="E30" s="9">
        <v>236.87553432999999</v>
      </c>
      <c r="F30" s="8">
        <v>462632810.23000002</v>
      </c>
      <c r="G30" s="9">
        <v>252.65868669</v>
      </c>
      <c r="H30" s="8">
        <v>574151760.58000004</v>
      </c>
      <c r="I30" s="9">
        <v>285.94565058000001</v>
      </c>
      <c r="J30" s="8">
        <v>627508262.89999998</v>
      </c>
      <c r="K30" s="9">
        <v>307.72667544000001</v>
      </c>
      <c r="L30" s="10">
        <v>7.6200000000000004E-2</v>
      </c>
      <c r="M30" s="10">
        <v>8.5000000000000006E-2</v>
      </c>
      <c r="N30" s="11">
        <f t="shared" si="3"/>
        <v>0.28788865938054625</v>
      </c>
      <c r="O30" s="12">
        <f t="shared" si="2"/>
        <v>6.0102016572139094</v>
      </c>
      <c r="P30" s="13">
        <f t="shared" si="1"/>
        <v>1.5395115474895522</v>
      </c>
    </row>
    <row r="31" spans="1:18" x14ac:dyDescent="0.2">
      <c r="A31" s="7" t="s">
        <v>9</v>
      </c>
      <c r="B31" s="8">
        <v>4187476.48</v>
      </c>
      <c r="C31" s="9">
        <v>603.20894267000006</v>
      </c>
      <c r="D31" s="8">
        <v>105112446.43000001</v>
      </c>
      <c r="E31" s="9">
        <v>668.71804835</v>
      </c>
      <c r="F31" s="8">
        <v>148696847.90000001</v>
      </c>
      <c r="G31" s="9">
        <v>788.29903992000004</v>
      </c>
      <c r="H31" s="8">
        <v>185560929.36000001</v>
      </c>
      <c r="I31" s="9">
        <v>897.43977211000004</v>
      </c>
      <c r="J31" s="8">
        <v>183063017.02000001</v>
      </c>
      <c r="K31" s="9">
        <v>967.56944714999997</v>
      </c>
      <c r="L31" s="10">
        <v>7.8100000000000003E-2</v>
      </c>
      <c r="M31" s="10">
        <v>0.12540000000000001</v>
      </c>
      <c r="N31" s="15">
        <f t="shared" si="3"/>
        <v>0.48777597384023869</v>
      </c>
      <c r="O31" s="12">
        <f t="shared" si="2"/>
        <v>10.183214485182436</v>
      </c>
      <c r="P31" s="13">
        <f t="shared" si="1"/>
        <v>2.6084276675948592</v>
      </c>
    </row>
    <row r="32" spans="1:18" x14ac:dyDescent="0.2">
      <c r="A32" s="7" t="s">
        <v>13</v>
      </c>
      <c r="B32" s="8">
        <v>4214272.38</v>
      </c>
      <c r="C32" s="9">
        <v>299.77752027000002</v>
      </c>
      <c r="D32" s="8">
        <v>21750777.640000001</v>
      </c>
      <c r="E32" s="9">
        <v>303.0369154</v>
      </c>
      <c r="F32" s="8">
        <v>30470243.68</v>
      </c>
      <c r="G32" s="9">
        <v>341.30004009999999</v>
      </c>
      <c r="H32" s="8">
        <v>35404840.359999999</v>
      </c>
      <c r="I32" s="9">
        <v>369.41919756999999</v>
      </c>
      <c r="J32" s="8">
        <v>38522761.280000001</v>
      </c>
      <c r="K32" s="9">
        <v>404.91881475999998</v>
      </c>
      <c r="L32" s="10">
        <v>9.6100000000000005E-2</v>
      </c>
      <c r="M32" s="10">
        <v>7.8100000000000003E-2</v>
      </c>
      <c r="N32" s="11">
        <f t="shared" si="3"/>
        <v>0.23231120611470779</v>
      </c>
      <c r="O32" s="12">
        <f t="shared" si="2"/>
        <v>4.8499207957141497</v>
      </c>
      <c r="P32" s="13">
        <f t="shared" si="1"/>
        <v>1.2423059150519133</v>
      </c>
    </row>
    <row r="33" spans="1:17" x14ac:dyDescent="0.2">
      <c r="A33" s="7" t="s">
        <v>12</v>
      </c>
      <c r="B33" s="8">
        <v>5125.8900000000003</v>
      </c>
      <c r="C33" s="9">
        <v>277.07513513999999</v>
      </c>
      <c r="D33" s="8">
        <v>11828.03</v>
      </c>
      <c r="E33" s="9">
        <v>299.44379746999999</v>
      </c>
      <c r="F33" s="8">
        <v>179712.23</v>
      </c>
      <c r="G33" s="9">
        <v>296.06627677</v>
      </c>
      <c r="H33" s="8">
        <v>89726.19</v>
      </c>
      <c r="I33" s="9">
        <v>267.44020863999998</v>
      </c>
      <c r="J33" s="8">
        <v>35567.379999999997</v>
      </c>
      <c r="K33" s="9">
        <v>232.46653595000001</v>
      </c>
      <c r="L33" s="10">
        <v>-0.1308</v>
      </c>
      <c r="M33" s="10">
        <v>-4.2900000000000001E-2</v>
      </c>
      <c r="N33" s="14">
        <f xml:space="preserve"> (I33-C33)/C33</f>
        <v>-3.4773695933168772E-2</v>
      </c>
      <c r="O33" s="18" t="s">
        <v>51</v>
      </c>
      <c r="P33" s="18" t="s">
        <v>51</v>
      </c>
    </row>
    <row r="34" spans="1:17" x14ac:dyDescent="0.2">
      <c r="A34" s="1" t="s">
        <v>35</v>
      </c>
      <c r="B34" s="19">
        <f>SUM(B5:B33)</f>
        <v>8222057043.329999</v>
      </c>
      <c r="C34" s="19">
        <f>AVERAGE(C5:C33)</f>
        <v>753.92757542260358</v>
      </c>
      <c r="D34" s="19">
        <f>SUM(D5:D33)</f>
        <v>14548880142.289999</v>
      </c>
      <c r="E34" s="19">
        <f>AVERAGE(E5:E33)</f>
        <v>804.49099457755881</v>
      </c>
      <c r="F34" s="19">
        <f>SUM(F5:F33)</f>
        <v>15447660222.619999</v>
      </c>
      <c r="G34" s="19">
        <f>AVERAGE(G5:G33)</f>
        <v>871.06677784038982</v>
      </c>
      <c r="H34" s="19">
        <f>SUM(H5:H33)</f>
        <v>17495165587.150002</v>
      </c>
      <c r="I34" s="19">
        <f>AVERAGE(I5:I33)</f>
        <v>953.36951444663111</v>
      </c>
      <c r="J34" s="19">
        <f>SUM(J5:J33)</f>
        <v>19361370496.760002</v>
      </c>
      <c r="K34" s="19">
        <f>AVERAGE(K5:K33)</f>
        <v>1046.4343134245275</v>
      </c>
      <c r="L34" s="20">
        <f>AVERAGE(L5:L26)</f>
        <v>0.10369090909090907</v>
      </c>
      <c r="M34" s="20">
        <f>AVERAGE(M5:M26)</f>
        <v>9.4216928627272725E-2</v>
      </c>
      <c r="N34" s="20">
        <f>AVERAGE(N5:N33)</f>
        <v>0.39735779144132605</v>
      </c>
      <c r="O34" s="12">
        <f t="shared" si="2"/>
        <v>8.2955697586915669</v>
      </c>
      <c r="P34" s="13">
        <f t="shared" si="1"/>
        <v>2.1249079756220643</v>
      </c>
    </row>
    <row r="35" spans="1:17" x14ac:dyDescent="0.2">
      <c r="L35" s="7" t="s">
        <v>0</v>
      </c>
      <c r="O35" s="3"/>
    </row>
    <row r="36" spans="1:17" x14ac:dyDescent="0.2">
      <c r="A36" s="7" t="s">
        <v>33</v>
      </c>
      <c r="B36" s="8" t="s">
        <v>10</v>
      </c>
      <c r="C36" s="9" t="s">
        <v>10</v>
      </c>
      <c r="D36" s="8">
        <v>699892572.26999998</v>
      </c>
      <c r="E36" s="9">
        <v>1142.6481707999999</v>
      </c>
      <c r="F36" s="8">
        <v>7030633485.8000002</v>
      </c>
      <c r="G36" s="9">
        <v>1127.1424777</v>
      </c>
      <c r="H36" s="8">
        <v>4399701570</v>
      </c>
      <c r="I36" s="9">
        <v>1118.5785284000001</v>
      </c>
      <c r="J36" s="8">
        <v>2555839933.5999999</v>
      </c>
      <c r="K36" s="9">
        <v>1119.6158083</v>
      </c>
      <c r="L36" s="10">
        <v>8.9999999999999998E-4</v>
      </c>
      <c r="M36" s="10">
        <v>-6.7999999999999996E-3</v>
      </c>
      <c r="N36" s="21" t="s">
        <v>41</v>
      </c>
      <c r="O36" s="22"/>
    </row>
    <row r="37" spans="1:17" s="1" customFormat="1" x14ac:dyDescent="0.2">
      <c r="A37" s="7"/>
      <c r="B37" s="8"/>
      <c r="C37" s="9"/>
      <c r="D37" s="8"/>
      <c r="E37" s="9"/>
      <c r="F37" s="8"/>
      <c r="G37" s="9"/>
      <c r="H37" s="8"/>
      <c r="I37" s="9"/>
      <c r="J37" s="8"/>
      <c r="K37" s="9"/>
      <c r="L37" s="10"/>
      <c r="M37" s="10"/>
      <c r="N37" s="11"/>
      <c r="O37" s="3"/>
      <c r="P37" s="3"/>
    </row>
    <row r="38" spans="1:17" x14ac:dyDescent="0.2">
      <c r="A38" s="1" t="s">
        <v>36</v>
      </c>
      <c r="B38" s="1"/>
      <c r="C38" s="1"/>
      <c r="D38" s="19">
        <f>D34+D36</f>
        <v>15248772714.559999</v>
      </c>
      <c r="E38" s="1"/>
      <c r="F38" s="19">
        <f>F34+F36</f>
        <v>22478293708.419998</v>
      </c>
      <c r="G38" s="1"/>
      <c r="H38" s="19">
        <f>H34+H36</f>
        <v>21894867157.150002</v>
      </c>
      <c r="I38" s="1"/>
      <c r="J38" s="19">
        <f>J34+J36</f>
        <v>21917210430.360001</v>
      </c>
      <c r="K38" s="1"/>
      <c r="L38" s="23"/>
      <c r="M38" s="1"/>
      <c r="N38" s="1"/>
      <c r="Q38" s="7" t="s">
        <v>0</v>
      </c>
    </row>
    <row r="39" spans="1:17" x14ac:dyDescent="0.2">
      <c r="A39" s="1" t="s">
        <v>37</v>
      </c>
      <c r="D39" s="9">
        <v>120154821636.72</v>
      </c>
      <c r="F39" s="9">
        <v>137025853611.89999</v>
      </c>
      <c r="H39" s="9">
        <v>141402762028.26999</v>
      </c>
      <c r="J39" s="9">
        <v>151648386124.19</v>
      </c>
    </row>
    <row r="40" spans="1:17" x14ac:dyDescent="0.2">
      <c r="A40" s="1" t="s">
        <v>38</v>
      </c>
      <c r="D40" s="11">
        <f>D38/D39</f>
        <v>0.12690936998486532</v>
      </c>
      <c r="F40" s="11">
        <f>F38/F39</f>
        <v>0.16404417937132904</v>
      </c>
      <c r="H40" s="11">
        <f>H38/H39</f>
        <v>0.15484044896359708</v>
      </c>
      <c r="J40" s="11">
        <f>J38/J39</f>
        <v>0.14452649969127435</v>
      </c>
    </row>
    <row r="41" spans="1:17" x14ac:dyDescent="0.2">
      <c r="A41" s="7" t="s">
        <v>56</v>
      </c>
      <c r="H41" s="1" t="s">
        <v>0</v>
      </c>
      <c r="J41" s="1" t="s">
        <v>0</v>
      </c>
    </row>
    <row r="42" spans="1:17" x14ac:dyDescent="0.2">
      <c r="A42" s="25" t="s">
        <v>55</v>
      </c>
    </row>
    <row r="43" spans="1:17" x14ac:dyDescent="0.2">
      <c r="A43" s="25"/>
    </row>
    <row r="44" spans="1:17" x14ac:dyDescent="0.2">
      <c r="B44" s="26"/>
      <c r="C44" s="3" t="s">
        <v>43</v>
      </c>
      <c r="F44" s="7" t="s">
        <v>0</v>
      </c>
    </row>
    <row r="45" spans="1:17" x14ac:dyDescent="0.2">
      <c r="B45" s="27">
        <v>42917</v>
      </c>
      <c r="C45" s="26">
        <v>244.786</v>
      </c>
      <c r="H45" s="1" t="s">
        <v>0</v>
      </c>
      <c r="J45" s="1" t="s">
        <v>0</v>
      </c>
    </row>
    <row r="46" spans="1:17" x14ac:dyDescent="0.2">
      <c r="B46" s="27">
        <v>41456</v>
      </c>
      <c r="C46" s="26">
        <v>233.596</v>
      </c>
    </row>
    <row r="47" spans="1:17" x14ac:dyDescent="0.2">
      <c r="B47" s="2" t="s">
        <v>44</v>
      </c>
      <c r="C47" s="7">
        <f>C45-C46</f>
        <v>11.189999999999998</v>
      </c>
    </row>
    <row r="48" spans="1:17" x14ac:dyDescent="0.2">
      <c r="B48" s="2" t="s">
        <v>45</v>
      </c>
      <c r="C48" s="24">
        <f>C47/C46</f>
        <v>4.7903217520847946E-2</v>
      </c>
    </row>
    <row r="49" spans="2:5" x14ac:dyDescent="0.2">
      <c r="B49" s="7" t="s">
        <v>46</v>
      </c>
    </row>
    <row r="50" spans="2:5" x14ac:dyDescent="0.2">
      <c r="B50" s="28" t="s">
        <v>47</v>
      </c>
    </row>
    <row r="51" spans="2:5" x14ac:dyDescent="0.2">
      <c r="B51" s="7" t="s">
        <v>0</v>
      </c>
    </row>
    <row r="52" spans="2:5" x14ac:dyDescent="0.2">
      <c r="C52" s="3" t="s">
        <v>48</v>
      </c>
    </row>
    <row r="53" spans="2:5" x14ac:dyDescent="0.2">
      <c r="B53" s="29">
        <v>42917</v>
      </c>
      <c r="C53" s="7">
        <v>524.05600000000004</v>
      </c>
    </row>
    <row r="54" spans="2:5" x14ac:dyDescent="0.2">
      <c r="B54" s="29">
        <v>41456</v>
      </c>
      <c r="C54" s="7">
        <v>441.48899999999998</v>
      </c>
    </row>
    <row r="55" spans="2:5" x14ac:dyDescent="0.2">
      <c r="B55" s="2" t="s">
        <v>44</v>
      </c>
      <c r="C55" s="7">
        <f>C53-C54</f>
        <v>82.567000000000064</v>
      </c>
    </row>
    <row r="56" spans="2:5" x14ac:dyDescent="0.2">
      <c r="B56" s="2" t="s">
        <v>45</v>
      </c>
      <c r="C56" s="24">
        <f>C55/C54</f>
        <v>0.18701938213636143</v>
      </c>
      <c r="E56" s="7" t="s">
        <v>0</v>
      </c>
    </row>
    <row r="57" spans="2:5" x14ac:dyDescent="0.2">
      <c r="B57" s="7" t="s">
        <v>46</v>
      </c>
    </row>
    <row r="58" spans="2:5" x14ac:dyDescent="0.2">
      <c r="B58" s="7" t="s">
        <v>49</v>
      </c>
    </row>
    <row r="59" spans="2:5" x14ac:dyDescent="0.2">
      <c r="B59" s="28" t="s">
        <v>50</v>
      </c>
    </row>
  </sheetData>
  <mergeCells count="6">
    <mergeCell ref="J3:K3"/>
    <mergeCell ref="C1:E1"/>
    <mergeCell ref="B3:C3"/>
    <mergeCell ref="D3:E3"/>
    <mergeCell ref="F3:G3"/>
    <mergeCell ref="H3:I3"/>
  </mergeCells>
  <hyperlinks>
    <hyperlink ref="B50" r:id="rId1" xr:uid="{90DB8126-8169-4340-9E6F-02FB00E972AF}"/>
    <hyperlink ref="B59" r:id="rId2" xr:uid="{953810AB-6893-8B46-8A21-737DE6D98BC3}"/>
    <hyperlink ref="A42" r:id="rId3" xr:uid="{4285F08C-20D7-6F44-A32A-6AF3CDC1AAF4}"/>
  </hyperlinks>
  <pageMargins left="0.45" right="0.45" top="0.5" bottom="0.5" header="0.3" footer="0.3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Frank Clemente</cp:lastModifiedBy>
  <cp:lastPrinted>2019-11-12T02:19:59Z</cp:lastPrinted>
  <dcterms:created xsi:type="dcterms:W3CDTF">2019-02-28T16:07:40Z</dcterms:created>
  <dcterms:modified xsi:type="dcterms:W3CDTF">2019-11-12T02:21:57Z</dcterms:modified>
</cp:coreProperties>
</file>